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bapuohyele\OneDrive - Government of Ghana - MOF\Documents\TDMD\Debt Management\DAS\Debt Statistics\Website Debt Data\"/>
    </mc:Choice>
  </mc:AlternateContent>
  <xr:revisionPtr revIDLastSave="0" documentId="13_ncr:1_{E30FC02E-B980-4EF4-B636-7D08B6A072A4}" xr6:coauthVersionLast="47" xr6:coauthVersionMax="47" xr10:uidLastSave="{00000000-0000-0000-0000-000000000000}"/>
  <bookViews>
    <workbookView xWindow="-110" yWindow="-110" windowWidth="25180" windowHeight="16260" tabRatio="814" firstSheet="1" activeTab="1" xr2:uid="{00000000-000D-0000-FFFF-FFFF00000000}"/>
  </bookViews>
  <sheets>
    <sheet name="Change in Debt" sheetId="52" state="hidden" r:id="rId1"/>
    <sheet name="Revised 2023 Debt Data" sheetId="39" r:id="rId2"/>
  </sheets>
  <externalReferences>
    <externalReference r:id="rId3"/>
    <externalReference r:id="rId4"/>
  </externalReferences>
  <definedNames>
    <definedName name="___SH2" localSheetId="1">#REF!</definedName>
    <definedName name="___SH2">#REF!</definedName>
    <definedName name="__SH2" localSheetId="1">#REF!</definedName>
    <definedName name="__SH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H2" localSheetId="1">#REF!</definedName>
    <definedName name="_SH2">#REF!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ddress" localSheetId="1">#REF!</definedName>
    <definedName name="Address">#REF!</definedName>
    <definedName name="City" localSheetId="1">#REF!</definedName>
    <definedName name="City">#REF!</definedName>
    <definedName name="Code" localSheetId="1" hidden="1">#REF!</definedName>
    <definedName name="Code" hidden="1">#REF!</definedName>
    <definedName name="Company" localSheetId="1">#REF!</definedName>
    <definedName name="Company">#REF!</definedName>
    <definedName name="Country" localSheetId="1">#REF!</definedName>
    <definedName name="Country">#REF!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EPOSIT" localSheetId="1">#REF!</definedName>
    <definedName name="DEPOSIT">#REF!</definedName>
    <definedName name="DevPartner">[1]Validation!$B$3:$B$61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Email" localSheetId="1">#REF!</definedName>
    <definedName name="Email">#REF!</definedName>
    <definedName name="EX_RATE">'Revised 2023 Debt Data'!#REF!</definedName>
    <definedName name="ext" localSheetId="1">#REF!</definedName>
    <definedName name="ext">#REF!</definedName>
    <definedName name="Fax" localSheetId="1">#REF!</definedName>
    <definedName name="Fax">#REF!</definedName>
    <definedName name="FCode" localSheetId="1" hidden="1">#REF!</definedName>
    <definedName name="FCode" hidden="1">#REF!</definedName>
    <definedName name="FIFTYLARGE" localSheetId="1">#REF!</definedName>
    <definedName name="FIFTYLARGE">#REF!</definedName>
    <definedName name="fr" localSheetId="1">#REF!</definedName>
    <definedName name="fr">#REF!</definedName>
    <definedName name="HiddenRows" localSheetId="1" hidden="1">#REF!</definedName>
    <definedName name="HiddenRows" hidden="1">#REF!</definedName>
    <definedName name="latest1998" localSheetId="1">#REF!</definedName>
    <definedName name="latest1998">#REF!</definedName>
    <definedName name="LOANS" localSheetId="1">#REF!</definedName>
    <definedName name="LOANS">#REF!</definedName>
    <definedName name="MDA">[1]Validation!$A$3:$A$40</definedName>
    <definedName name="Name" localSheetId="1">#REF!</definedName>
    <definedName name="Name">#REF!</definedName>
    <definedName name="OrderTable" localSheetId="1" hidden="1">#REF!</definedName>
    <definedName name="OrderTable" hidden="1">#REF!</definedName>
    <definedName name="OWNERSHIP" localSheetId="1">#REF!</definedName>
    <definedName name="OWNERSHIP">#REF!</definedName>
    <definedName name="Phone" localSheetId="1">#REF!</definedName>
    <definedName name="Phone">#REF!</definedName>
    <definedName name="print" localSheetId="1">#REF!</definedName>
    <definedName name="print">#REF!</definedName>
    <definedName name="_xlnm.Print_Area" localSheetId="1">'Revised 2023 Debt Data'!$A$1:$M$96</definedName>
    <definedName name="_xlnm.Print_Area">#REF!</definedName>
    <definedName name="PRINT_AREA_MI" localSheetId="1">#REF!</definedName>
    <definedName name="PRINT_AREA_MI">#REF!</definedName>
    <definedName name="Print_Areaq56" localSheetId="1">#REF!</definedName>
    <definedName name="Print_Areaq56">#REF!</definedName>
    <definedName name="_xlnm.Print_Titles">#REF!</definedName>
    <definedName name="PRINT_TITLES_MI" localSheetId="1">#REF!</definedName>
    <definedName name="PRINT_TITLES_MI">#REF!</definedName>
    <definedName name="Printing" localSheetId="1">#REF!</definedName>
    <definedName name="Printing">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RCArea" localSheetId="1" hidden="1">#REF!</definedName>
    <definedName name="RCArea" hidden="1">#REF!</definedName>
    <definedName name="RD">[2]BSD5!#REF!</definedName>
    <definedName name="SHEET1" localSheetId="1">#REF!</definedName>
    <definedName name="SHEET1">#REF!</definedName>
    <definedName name="SHEET2A" localSheetId="1">#REF!</definedName>
    <definedName name="SHEET2A">#REF!</definedName>
    <definedName name="SHEET2B" localSheetId="1">#REF!</definedName>
    <definedName name="SHEET2B">#REF!</definedName>
    <definedName name="SHEET3" localSheetId="1">#REF!</definedName>
    <definedName name="SHEET3">#REF!</definedName>
    <definedName name="SHEET4" localSheetId="1">#REF!</definedName>
    <definedName name="SHEET4">#REF!</definedName>
    <definedName name="SHEET5" localSheetId="1">#REF!</definedName>
    <definedName name="SHEET5">#REF!</definedName>
    <definedName name="SHEET6" localSheetId="1">#REF!</definedName>
    <definedName name="SHEET6">#REF!</definedName>
    <definedName name="SHEET7" localSheetId="1">#REF!</definedName>
    <definedName name="SHEET7">#REF!</definedName>
    <definedName name="SHEET8" localSheetId="1">#REF!</definedName>
    <definedName name="SHEET8">#REF!</definedName>
    <definedName name="SIXBBREAKDOWN" localSheetId="1">#REF!</definedName>
    <definedName name="SIXBBREAKDOWN">#REF!</definedName>
    <definedName name="SpecialPrice" localSheetId="1" hidden="1">#REF!</definedName>
    <definedName name="SpecialPrice" hidden="1">#REF!</definedName>
    <definedName name="State" localSheetId="1">#REF!</definedName>
    <definedName name="State">#REF!</definedName>
    <definedName name="table" localSheetId="1">#REF!</definedName>
    <definedName name="table">#REF!</definedName>
    <definedName name="tbl_ProdInfo" localSheetId="1" hidden="1">#REF!</definedName>
    <definedName name="tbl_ProdInfo" hidden="1">#REF!</definedName>
    <definedName name="ttbl" localSheetId="1">#REF!</definedName>
    <definedName name="ttbl">#REF!</definedName>
    <definedName name="TWENTYLARGEST" localSheetId="1">#REF!</definedName>
    <definedName name="TWENTYLARGEST">#REF!</definedName>
    <definedName name="Z_0CC3483B_CCC2_4439_B652_911CBAEC7E20_.wvu.Cols" localSheetId="1" hidden="1">'Revised 2023 Debt Data'!#REF!,'Revised 2023 Debt Data'!#REF!,'Revised 2023 Debt Data'!#REF!,'Revised 2023 Debt Data'!#REF!,'Revised 2023 Debt Data'!#REF!,'Revised 2023 Debt Data'!#REF!,'Revised 2023 Debt Data'!#REF!</definedName>
    <definedName name="Z_0CC3483B_CCC2_4439_B652_911CBAEC7E20_.wvu.PrintArea" localSheetId="1" hidden="1">'Revised 2023 Debt Data'!$A$21:$A$93</definedName>
    <definedName name="Z_0CC3483B_CCC2_4439_B652_911CBAEC7E20_.wvu.Rows" localSheetId="1" hidden="1">'Revised 2023 Debt Data'!#REF!</definedName>
    <definedName name="Zip" localSheetId="1">#REF!</definedName>
    <definedName name="Zip">#REF!</definedName>
  </definedNames>
  <calcPr calcId="191029"/>
  <customWorkbookViews>
    <customWorkbookView name="Rasgege - Personal View" guid="{0CC3483B-CCC2-4439-B652-911CBAEC7E20}" mergeInterval="0" personalView="1" maximized="1" xWindow="1" yWindow="1" windowWidth="1280" windowHeight="538" tabRatio="63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2" l="1"/>
  <c r="B18" i="52"/>
  <c r="B17" i="52"/>
  <c r="C24" i="52"/>
  <c r="C23" i="52"/>
  <c r="B19" i="52"/>
  <c r="B16" i="52"/>
  <c r="B15" i="52"/>
  <c r="C10" i="52" l="1"/>
  <c r="C12" i="52"/>
  <c r="C11" i="52"/>
  <c r="C9" i="52"/>
  <c r="C17" i="52"/>
  <c r="C18" i="52"/>
  <c r="C20" i="52"/>
  <c r="C15" i="52"/>
  <c r="C16" i="52"/>
  <c r="C19" i="52"/>
  <c r="F19" i="52" l="1"/>
  <c r="F20" i="52"/>
  <c r="F18" i="52"/>
  <c r="F17" i="52"/>
  <c r="H17" i="52" s="1"/>
  <c r="B14" i="52"/>
  <c r="C14" i="52"/>
  <c r="C27" i="52" s="1"/>
  <c r="G24" i="52"/>
  <c r="G23" i="52"/>
  <c r="F10" i="52"/>
  <c r="H10" i="52" s="1"/>
  <c r="F11" i="52"/>
  <c r="H11" i="52" s="1"/>
  <c r="F12" i="52"/>
  <c r="H12" i="52" s="1"/>
  <c r="F9" i="52"/>
  <c r="H9" i="52" s="1"/>
  <c r="C8" i="52"/>
  <c r="C26" i="52" s="1"/>
  <c r="B8" i="52"/>
  <c r="G20" i="52" l="1"/>
  <c r="G19" i="52"/>
  <c r="H20" i="52"/>
  <c r="H19" i="52"/>
  <c r="E19" i="52" s="1"/>
  <c r="D19" i="52" s="1"/>
  <c r="G17" i="52"/>
  <c r="E17" i="52" s="1"/>
  <c r="D17" i="52" s="1"/>
  <c r="G12" i="52"/>
  <c r="E12" i="52" s="1"/>
  <c r="D12" i="52" s="1"/>
  <c r="C25" i="52"/>
  <c r="C6" i="52"/>
  <c r="G18" i="52"/>
  <c r="B6" i="52"/>
  <c r="G10" i="52"/>
  <c r="E10" i="52" s="1"/>
  <c r="D10" i="52" s="1"/>
  <c r="G9" i="52"/>
  <c r="E9" i="52" s="1"/>
  <c r="G11" i="52"/>
  <c r="F8" i="52"/>
  <c r="H8" i="52"/>
  <c r="E20" i="52" l="1"/>
  <c r="D20" i="52" s="1"/>
  <c r="G8" i="52"/>
  <c r="G26" i="52" s="1"/>
  <c r="H18" i="52"/>
  <c r="E18" i="52"/>
  <c r="D18" i="52" s="1"/>
  <c r="D9" i="52"/>
  <c r="E11" i="52"/>
  <c r="D11" i="52" s="1"/>
  <c r="D8" i="52" l="1"/>
  <c r="E8" i="52"/>
  <c r="F16" i="52" l="1"/>
  <c r="F15" i="52"/>
  <c r="G15" i="52" s="1"/>
  <c r="H15" i="52" l="1"/>
  <c r="E15" i="52" s="1"/>
  <c r="D15" i="52" s="1"/>
  <c r="G16" i="52"/>
  <c r="F14" i="52"/>
  <c r="F6" i="52" s="1"/>
  <c r="H16" i="52" l="1"/>
  <c r="G14" i="52"/>
  <c r="G27" i="52" l="1"/>
  <c r="G25" i="52" s="1"/>
  <c r="G6" i="52"/>
  <c r="E16" i="52"/>
  <c r="H14" i="52"/>
  <c r="H6" i="52" s="1"/>
  <c r="D16" i="52" l="1"/>
  <c r="D14" i="52" s="1"/>
  <c r="D6" i="52" s="1"/>
  <c r="E14" i="52"/>
  <c r="E6" i="52" s="1"/>
</calcChain>
</file>

<file path=xl/sharedStrings.xml><?xml version="1.0" encoding="utf-8"?>
<sst xmlns="http://schemas.openxmlformats.org/spreadsheetml/2006/main" count="219" uniqueCount="155">
  <si>
    <t>SHORT TERM</t>
  </si>
  <si>
    <t>LONG TERM</t>
  </si>
  <si>
    <t>MULTILATERAL</t>
  </si>
  <si>
    <t>BILATERAL</t>
  </si>
  <si>
    <t>COMMERCIAL</t>
  </si>
  <si>
    <t>INTERNATIONAL CAPITAL MARKET</t>
  </si>
  <si>
    <t>NPRA S TOCK</t>
  </si>
  <si>
    <t>A. BANKING SYSTEM</t>
  </si>
  <si>
    <t>BANK OF GHANA</t>
  </si>
  <si>
    <t>DEPOSIT MONEY BANKS</t>
  </si>
  <si>
    <t>B. NON-BANK SECTOR</t>
  </si>
  <si>
    <t>SSNIT</t>
  </si>
  <si>
    <t>INSURANCE CO.S</t>
  </si>
  <si>
    <t>NPRA</t>
  </si>
  <si>
    <t>OTHER HOLDERS</t>
  </si>
  <si>
    <t>D. JUBILEE BOND</t>
  </si>
  <si>
    <t>TOTAL</t>
  </si>
  <si>
    <t>FINANCIAL ASSETS</t>
  </si>
  <si>
    <t>DSRA (USD)-COLLATERAL ACCOUNTS</t>
  </si>
  <si>
    <t>DSRA (USD)</t>
  </si>
  <si>
    <t>DSRA (GHS); CONVERTED TO USD</t>
  </si>
  <si>
    <t>DDR ACCOUNT</t>
  </si>
  <si>
    <t>DEBT RECOVERY ACCOUNT</t>
  </si>
  <si>
    <t>SOE ESCROW ACCOUNTS</t>
  </si>
  <si>
    <t>NET PUBLIC DEBT/GDP</t>
  </si>
  <si>
    <t>TRADEABLE INSTRUMENTS</t>
  </si>
  <si>
    <t>NON-TRADEABLE INSTRUMENTS</t>
  </si>
  <si>
    <t>GDP</t>
  </si>
  <si>
    <t>JAN-2023</t>
  </si>
  <si>
    <t>FEB-2023</t>
  </si>
  <si>
    <t>MAR-2023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</si>
  <si>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</si>
  <si>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</si>
  <si>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</si>
  <si>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</si>
  <si>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</si>
  <si>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</si>
  <si>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</si>
  <si>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</si>
  <si>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</si>
  <si>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TOTAL (A+B+C+D+E)</t>
  </si>
  <si>
    <t>E. STANDARD LOANS</t>
  </si>
  <si>
    <t>DEBT FROM PUBLIC CORPORATIONS</t>
  </si>
  <si>
    <t>MEMORANDUM ITEMS</t>
  </si>
  <si>
    <t>COCOBOD EXTERNAL DEBT (GH¢'MIL)</t>
  </si>
  <si>
    <t>COCOBOD DOMESTIC DEBT (GH¢'MIL)</t>
  </si>
  <si>
    <t>35-DAY TREASURY BILL</t>
  </si>
  <si>
    <t>49-DAY TREASURY BILL</t>
  </si>
  <si>
    <t>77-DAY TREASURY BILL</t>
  </si>
  <si>
    <t>91-DAY TREASURY BILL</t>
  </si>
  <si>
    <t>182-DAY TREASURY BILL</t>
  </si>
  <si>
    <t>364-DAY BILL</t>
  </si>
  <si>
    <t>1-YEAR TREASURY NOTE</t>
  </si>
  <si>
    <t>SHORT-TERM ADVANCE</t>
  </si>
  <si>
    <t>2-YEAR TREASURY NOTE</t>
  </si>
  <si>
    <t>2-YEAR FIXED TREASURY NOTE</t>
  </si>
  <si>
    <t>2-YEAR USD DOMESTIC BOND</t>
  </si>
  <si>
    <t>3-YEAR USD DOMESTIC BOND (OLD)</t>
  </si>
  <si>
    <t>4-YEAR USD DOMESTIC BOND (NEW)</t>
  </si>
  <si>
    <t>5-YEAR USD DOMESTIC BOND (OLD)</t>
  </si>
  <si>
    <t>5-YEAR USD DOMESTIC BOND (NEW)</t>
  </si>
  <si>
    <t>3-YEAR GGILBS</t>
  </si>
  <si>
    <t>3-YEAR FLOATING RATE BOND</t>
  </si>
  <si>
    <t>3-YEAR FLOATINGTREASURY NOTE (SADA-UBA)</t>
  </si>
  <si>
    <t>3-YEAR FIXED RATE BOND (OLD)</t>
  </si>
  <si>
    <t>3-YEAR STOCK (SBG)</t>
  </si>
  <si>
    <t>3-YEAR STOCK (SSNIT)</t>
  </si>
  <si>
    <t>4-YEAR GOG BOND (NEW)</t>
  </si>
  <si>
    <t>4.5-YEAR GOG BOND (NEW)</t>
  </si>
  <si>
    <t>5-YEAR GOG BOND (OLD)</t>
  </si>
  <si>
    <t>5-YEAR GOG BOND (NEW)</t>
  </si>
  <si>
    <t>5.5-YEAR GOG BOND (NEW)</t>
  </si>
  <si>
    <t>5-YEAR JUBILEE BOND</t>
  </si>
  <si>
    <t>6-YEAR BOND (OLD)</t>
  </si>
  <si>
    <t>6-YEAR BOND (NEW)</t>
  </si>
  <si>
    <t>7-YEAR GOG BOND (OLD)</t>
  </si>
  <si>
    <t>7-YEAR GOG BOND (NEW)</t>
  </si>
  <si>
    <t>8-YEAR GOG BOND</t>
  </si>
  <si>
    <t>9-YEAR GOG BOND</t>
  </si>
  <si>
    <t>10-YEAR GOG BOND (OLD)</t>
  </si>
  <si>
    <t>10-YEAR GOG BOND (NEW)</t>
  </si>
  <si>
    <t>11-YEAR GOG BOND</t>
  </si>
  <si>
    <t>12-YEAR GOG BOND (NEW)</t>
  </si>
  <si>
    <t>13-YEAR GOG BOND</t>
  </si>
  <si>
    <t>14-YEAR GOG BOND</t>
  </si>
  <si>
    <t>15-YEAR GOG BOND (OLD)</t>
  </si>
  <si>
    <t>15-YEAR GOG BOND (NEW)</t>
  </si>
  <si>
    <t>20-YEAR GOG BOND</t>
  </si>
  <si>
    <t>LONG-TERM GOVT STOCK</t>
  </si>
  <si>
    <t>GOG PETROLEUM FINANCED BONDS</t>
  </si>
  <si>
    <t>TOR BONDS</t>
  </si>
  <si>
    <t>REVALUATION STOCK</t>
  </si>
  <si>
    <t>OTHER GOVERNMENT STOCK</t>
  </si>
  <si>
    <t>TELEKOM MALAYSIA STOCKS</t>
  </si>
  <si>
    <t>A. SHORT-TERM INSTRUMENTS</t>
  </si>
  <si>
    <t>B. MEDIUM-TERM INSTRUMENTS</t>
  </si>
  <si>
    <t>C. LONG-TERM INSTRUMENTS</t>
  </si>
  <si>
    <t>D. STANDARD LOANS</t>
  </si>
  <si>
    <t>TOTAL (A+B+C+D)</t>
  </si>
  <si>
    <t>C. FOREIGN SECTOR</t>
  </si>
  <si>
    <t>REVISED NOMINAL GDP (GH¢'MIL)</t>
  </si>
  <si>
    <t>NET PUBLIC DEBT (US$'MIL)</t>
  </si>
  <si>
    <t>NET PUBLIC DEBT (GH¢'MIL)</t>
  </si>
  <si>
    <t>TOTAL FINANCIAL ASSETS</t>
  </si>
  <si>
    <t>TOTAL CG EXTERNAL DEBT INCL. GUARANTEES (GH¢'MIL)</t>
  </si>
  <si>
    <t>TOTAL CG DOMESTIC DEBT (GH¢'MIL)</t>
  </si>
  <si>
    <t>TOTAL CG DEBT (GH¢'MIL)</t>
  </si>
  <si>
    <t>TOTAL PUBLIC EXTERNAL DEBT</t>
  </si>
  <si>
    <t>TOTAL PUBLIC DOMESTIC DEBT</t>
  </si>
  <si>
    <t>TOTAL PUBLIC DEBT</t>
  </si>
  <si>
    <t>TOTAL PUBLIC DEBT/GDP</t>
  </si>
  <si>
    <t>CG DOMESTIC DEBT</t>
  </si>
  <si>
    <t>CENTRAL GOVERNMENT DEBT</t>
  </si>
  <si>
    <t>TOTAL COCOBOD DEBT (GH¢'MIL)</t>
  </si>
  <si>
    <t>PUBLIC SECTOR DEBT</t>
  </si>
  <si>
    <t>GROSS CG EXTERNAL DEBT/GDP</t>
  </si>
  <si>
    <t>GROSS CG DOMESTIC DEBT/GDP</t>
  </si>
  <si>
    <t>GROSS TOTAL CG DEBT/GDP</t>
  </si>
  <si>
    <t>2-YEAR FLOATING TREASURY NOTE</t>
  </si>
  <si>
    <t>12-YEAR GOG BOND (OLD)</t>
  </si>
  <si>
    <t>EXTERNAL DEBT BY CREDITOR CATEGORY</t>
  </si>
  <si>
    <t>EXTERNAL DEBT BY MATURITY (ORIGINAL)</t>
  </si>
  <si>
    <t>DOMESTIC DEBT BY INSTRUMENT TYPE</t>
  </si>
  <si>
    <t>Total</t>
  </si>
  <si>
    <t>External</t>
  </si>
  <si>
    <t>Domestic</t>
  </si>
  <si>
    <t>Public Debt Stock</t>
  </si>
  <si>
    <t>end 2016 (GHS mn)</t>
  </si>
  <si>
    <t>end 2016 (USD mn)</t>
  </si>
  <si>
    <t>Exchange Rate</t>
  </si>
  <si>
    <t>Change in Debt</t>
  </si>
  <si>
    <t>Net Transactions/ Flows (+/(-))</t>
  </si>
  <si>
    <t>end 2023 (USD mn)</t>
  </si>
  <si>
    <t>end 2023 (GHS mn) @end 2016 fx rate</t>
  </si>
  <si>
    <t>end 2023 (GHS mn) @end 2023 fx rate</t>
  </si>
  <si>
    <t>Memo Items</t>
  </si>
  <si>
    <t>Debt to GDP</t>
  </si>
  <si>
    <t>o/w Domestic</t>
  </si>
  <si>
    <t>o/w External</t>
  </si>
  <si>
    <t>Currency Depreciation/ (Appreciation)</t>
  </si>
  <si>
    <t>o/w USD Bond…....................................</t>
  </si>
  <si>
    <t>Treasury Bills (Short-Term)….....................</t>
  </si>
  <si>
    <t>Multilateral….............................................</t>
  </si>
  <si>
    <t>Bilateral….................................................</t>
  </si>
  <si>
    <t>Commercial…...........................................</t>
  </si>
  <si>
    <t>International Capital Markets…...................</t>
  </si>
  <si>
    <t>Treasury Bonds and Notes (Medium-Term).</t>
  </si>
  <si>
    <t>Treasury Bonds and Notes (Long-Term)…..</t>
  </si>
  <si>
    <t>Non-Tradable Debt (Long-Term)….............</t>
  </si>
  <si>
    <t>Loans…...................................................</t>
  </si>
  <si>
    <t>CG EXTERNAL DEBT</t>
  </si>
  <si>
    <t>PUBLIC DEBT - 2023 (US$'MIL) - PROVISIONAL</t>
  </si>
  <si>
    <t>CENTRAL GOVERNMENT EXTERNAL DEBT STOCK - 2023 (US$'MIL)</t>
  </si>
  <si>
    <t>CENTRAL GOVERNMENT DOMESTIC DEBT STOCK - 2023 (US$'MIL)</t>
  </si>
  <si>
    <t>HOLDERS OF CENTRAL GOVERNMENT DOMESTIC DEBT - 2023 (US$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</si>
</sst>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_-* #,##0.00_-;\-* #,##0.00_-;_-* &quot;-&quot;??_-;_-@_-"/>
    <numFmt numFmtId="166" formatCode="_-* #,##0.0_-;\-* #,##0.0_-;_-* &quot;-&quot;??_-;_-@_-"/>
    <numFmt numFmtId="167" formatCode="_([$€-2]* #,##0.00_);_([$€-2]* \(#,##0.00\);_([$€-2]* &quot;-&quot;??_)"/>
    <numFmt numFmtId="168" formatCode="0.00_)"/>
    <numFmt numFmtId="169" formatCode="_(* #,##0.0_);_(* \(#,##0.0\);_(* &quot;-&quot;??_);_(@_)"/>
  </numFmts>
  <fonts count="48">
    <font>
      <sz val="10"/>
      <name val="Arial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indexed="8"/>
      <name val="Corbe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±¼¸²Ã¼"/>
      <charset val="129"/>
    </font>
    <font>
      <sz val="12"/>
      <name val="Times New Roman"/>
      <family val="1"/>
    </font>
    <font>
      <b/>
      <i/>
      <sz val="16"/>
      <name val="Helv"/>
    </font>
    <font>
      <sz val="1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indexed="9"/>
      <name val="Corbel"/>
      <family val="2"/>
    </font>
    <font>
      <sz val="11"/>
      <color indexed="20"/>
      <name val="Corbel"/>
      <family val="2"/>
    </font>
    <font>
      <b/>
      <sz val="11"/>
      <color indexed="52"/>
      <name val="Corbel"/>
      <family val="2"/>
    </font>
    <font>
      <b/>
      <sz val="11"/>
      <color indexed="9"/>
      <name val="Corbel"/>
      <family val="2"/>
    </font>
    <font>
      <i/>
      <sz val="11"/>
      <color indexed="23"/>
      <name val="Corbel"/>
      <family val="2"/>
    </font>
    <font>
      <sz val="11"/>
      <color indexed="17"/>
      <name val="Corbel"/>
      <family val="2"/>
    </font>
    <font>
      <b/>
      <sz val="15"/>
      <color indexed="54"/>
      <name val="Corbel"/>
      <family val="2"/>
    </font>
    <font>
      <b/>
      <sz val="13"/>
      <color indexed="54"/>
      <name val="Corbel"/>
      <family val="2"/>
    </font>
    <font>
      <b/>
      <sz val="11"/>
      <color indexed="54"/>
      <name val="Corbel"/>
      <family val="2"/>
    </font>
    <font>
      <sz val="11"/>
      <color indexed="62"/>
      <name val="Corbel"/>
      <family val="2"/>
    </font>
    <font>
      <sz val="11"/>
      <color indexed="52"/>
      <name val="Corbel"/>
      <family val="2"/>
    </font>
    <font>
      <sz val="11"/>
      <color indexed="60"/>
      <name val="Corbel"/>
      <family val="2"/>
    </font>
    <font>
      <b/>
      <sz val="11"/>
      <color indexed="63"/>
      <name val="Corbel"/>
      <family val="2"/>
    </font>
    <font>
      <b/>
      <sz val="18"/>
      <color indexed="54"/>
      <name val="Consolas"/>
      <family val="2"/>
    </font>
    <font>
      <b/>
      <sz val="11"/>
      <color indexed="8"/>
      <name val="Corbel"/>
      <family val="2"/>
    </font>
    <font>
      <sz val="11"/>
      <color indexed="10"/>
      <name val="Corbel"/>
      <family val="2"/>
    </font>
    <font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orbe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Corbel"/>
      <family val="2"/>
      <charset val="1"/>
      <scheme val="minor"/>
    </font>
    <font>
      <i/>
      <sz val="10"/>
      <color rgb="FFFF0000"/>
      <name val="Arial"/>
      <family val="2"/>
    </font>
    <font>
      <sz val="8"/>
      <color indexed="8"/>
      <name val="Times New Roman"/>
      <family val="1"/>
    </font>
    <font>
      <b/>
      <sz val="1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5" fillId="0" borderId="0"/>
    <xf numFmtId="0" fontId="23" fillId="3" borderId="0" applyNumberFormat="0" applyBorder="0" applyAlignment="0" applyProtection="0"/>
    <xf numFmtId="0" fontId="14" fillId="0" borderId="0"/>
    <xf numFmtId="0" fontId="24" fillId="10" borderId="1" applyNumberFormat="0" applyAlignment="0" applyProtection="0"/>
    <xf numFmtId="0" fontId="25" fillId="18" borderId="2" applyNumberFormat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44" fontId="5" fillId="0" borderId="0" applyFont="0" applyFill="0" applyBorder="0" applyAlignment="0" applyProtection="0"/>
    <xf numFmtId="164" fontId="15" fillId="0" borderId="0" applyFill="0" applyBorder="0" applyAlignment="0" applyProtection="0"/>
    <xf numFmtId="0" fontId="1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5" fillId="0" borderId="0" applyFill="0" applyBorder="0" applyAlignment="0" applyProtection="0"/>
    <xf numFmtId="0" fontId="27" fillId="2" borderId="0" applyNumberFormat="0" applyBorder="0" applyAlignment="0" applyProtection="0"/>
    <xf numFmtId="38" fontId="6" fillId="19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10" fontId="6" fillId="20" borderId="8" applyNumberFormat="0" applyBorder="0" applyAlignment="0" applyProtection="0"/>
    <xf numFmtId="0" fontId="31" fillId="8" borderId="1" applyNumberFormat="0" applyAlignment="0" applyProtection="0"/>
    <xf numFmtId="0" fontId="32" fillId="0" borderId="9" applyNumberFormat="0" applyFill="0" applyAlignment="0" applyProtection="0"/>
    <xf numFmtId="0" fontId="33" fillId="7" borderId="0" applyNumberFormat="0" applyBorder="0" applyAlignment="0" applyProtection="0"/>
    <xf numFmtId="168" fontId="16" fillId="0" borderId="0"/>
    <xf numFmtId="0" fontId="40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0" fillId="0" borderId="0"/>
    <xf numFmtId="0" fontId="39" fillId="0" borderId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39" fillId="0" borderId="0"/>
    <xf numFmtId="0" fontId="39" fillId="0" borderId="0"/>
    <xf numFmtId="0" fontId="5" fillId="0" borderId="0"/>
    <xf numFmtId="0" fontId="4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5" fillId="4" borderId="10" applyNumberFormat="0" applyFont="0" applyAlignment="0" applyProtection="0"/>
    <xf numFmtId="0" fontId="34" fillId="10" borderId="11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44" fillId="0" borderId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93" applyFont="1"/>
    <xf numFmtId="43" fontId="8" fillId="0" borderId="0" xfId="93" applyNumberFormat="1" applyFont="1"/>
    <xf numFmtId="0" fontId="8" fillId="0" borderId="0" xfId="93" applyFont="1" applyAlignment="1">
      <alignment horizontal="right"/>
    </xf>
    <xf numFmtId="0" fontId="9" fillId="0" borderId="0" xfId="93" applyFont="1"/>
    <xf numFmtId="43" fontId="8" fillId="0" borderId="0" xfId="93" applyNumberFormat="1" applyFont="1" applyAlignment="1">
      <alignment horizontal="right"/>
    </xf>
    <xf numFmtId="165" fontId="8" fillId="0" borderId="0" xfId="30" applyFont="1"/>
    <xf numFmtId="165" fontId="5" fillId="0" borderId="0" xfId="0" applyNumberFormat="1" applyFont="1"/>
    <xf numFmtId="0" fontId="8" fillId="0" borderId="14" xfId="93" applyFont="1" applyBorder="1"/>
    <xf numFmtId="0" fontId="8" fillId="0" borderId="16" xfId="93" applyFont="1" applyBorder="1"/>
    <xf numFmtId="165" fontId="8" fillId="0" borderId="0" xfId="30" applyFont="1" applyFill="1"/>
    <xf numFmtId="43" fontId="8" fillId="0" borderId="0" xfId="30" applyNumberFormat="1" applyFont="1" applyFill="1" applyAlignment="1">
      <alignment horizontal="right"/>
    </xf>
    <xf numFmtId="43" fontId="8" fillId="0" borderId="0" xfId="43" applyFont="1" applyFill="1" applyAlignment="1">
      <alignment horizontal="right"/>
    </xf>
    <xf numFmtId="165" fontId="5" fillId="0" borderId="0" xfId="30" applyFont="1" applyFill="1"/>
    <xf numFmtId="165" fontId="5" fillId="0" borderId="0" xfId="43" applyNumberFormat="1" applyFont="1" applyFill="1"/>
    <xf numFmtId="165" fontId="5" fillId="0" borderId="0" xfId="43" applyNumberFormat="1" applyFont="1" applyFill="1" applyAlignment="1">
      <alignment horizontal="right"/>
    </xf>
    <xf numFmtId="43" fontId="5" fillId="0" borderId="0" xfId="30" applyNumberFormat="1" applyFont="1" applyFill="1" applyAlignment="1">
      <alignment horizontal="right"/>
    </xf>
    <xf numFmtId="0" fontId="20" fillId="0" borderId="0" xfId="0" applyFont="1"/>
    <xf numFmtId="165" fontId="8" fillId="0" borderId="0" xfId="30" applyFont="1" applyFill="1" applyBorder="1"/>
    <xf numFmtId="165" fontId="5" fillId="0" borderId="0" xfId="30" applyFont="1" applyFill="1" applyBorder="1"/>
    <xf numFmtId="43" fontId="5" fillId="0" borderId="0" xfId="43" applyFont="1" applyFill="1" applyBorder="1"/>
    <xf numFmtId="0" fontId="8" fillId="0" borderId="16" xfId="93" quotePrefix="1" applyFont="1" applyBorder="1" applyAlignment="1">
      <alignment horizontal="right"/>
    </xf>
    <xf numFmtId="166" fontId="8" fillId="0" borderId="0" xfId="30" applyNumberFormat="1" applyFont="1" applyFill="1"/>
    <xf numFmtId="169" fontId="8" fillId="0" borderId="0" xfId="93" applyNumberFormat="1" applyFont="1" applyAlignment="1">
      <alignment horizontal="right"/>
    </xf>
    <xf numFmtId="169" fontId="5" fillId="0" borderId="0" xfId="30" applyNumberFormat="1" applyFont="1" applyFill="1" applyAlignment="1">
      <alignment horizontal="right"/>
    </xf>
    <xf numFmtId="0" fontId="8" fillId="0" borderId="13" xfId="93" applyFont="1" applyBorder="1"/>
    <xf numFmtId="9" fontId="5" fillId="0" borderId="13" xfId="133" applyFont="1" applyFill="1" applyBorder="1"/>
    <xf numFmtId="10" fontId="5" fillId="0" borderId="0" xfId="133" applyNumberFormat="1" applyFont="1" applyFill="1" applyBorder="1"/>
    <xf numFmtId="165" fontId="9" fillId="0" borderId="0" xfId="43" applyNumberFormat="1" applyFont="1" applyFill="1" applyBorder="1"/>
    <xf numFmtId="0" fontId="8" fillId="0" borderId="0" xfId="0" applyFont="1" applyAlignment="1">
      <alignment horizontal="left" indent="1"/>
    </xf>
    <xf numFmtId="165" fontId="8" fillId="0" borderId="0" xfId="0" applyNumberFormat="1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8" fillId="0" borderId="0" xfId="133" applyNumberFormat="1" applyFont="1" applyFill="1" applyBorder="1"/>
    <xf numFmtId="43" fontId="8" fillId="0" borderId="14" xfId="93" applyNumberFormat="1" applyFont="1" applyBorder="1" applyAlignment="1">
      <alignment horizontal="right"/>
    </xf>
    <xf numFmtId="165" fontId="8" fillId="0" borderId="14" xfId="43" applyNumberFormat="1" applyFont="1" applyFill="1" applyBorder="1"/>
    <xf numFmtId="0" fontId="5" fillId="0" borderId="0" xfId="0" applyFont="1" applyAlignment="1">
      <alignment horizontal="left" indent="2"/>
    </xf>
    <xf numFmtId="0" fontId="8" fillId="0" borderId="0" xfId="93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9" fontId="5" fillId="0" borderId="0" xfId="133" applyFont="1" applyFill="1" applyBorder="1"/>
    <xf numFmtId="165" fontId="8" fillId="0" borderId="13" xfId="93" applyNumberFormat="1" applyFont="1" applyBorder="1"/>
    <xf numFmtId="165" fontId="8" fillId="0" borderId="0" xfId="43" applyNumberFormat="1" applyFont="1" applyFill="1" applyBorder="1"/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10" fontId="8" fillId="0" borderId="0" xfId="133" applyNumberFormat="1" applyFont="1" applyBorder="1"/>
    <xf numFmtId="165" fontId="8" fillId="0" borderId="13" xfId="30" applyFont="1" applyFill="1" applyBorder="1"/>
    <xf numFmtId="43" fontId="42" fillId="0" borderId="0" xfId="43" applyFont="1" applyFill="1"/>
    <xf numFmtId="43" fontId="42" fillId="0" borderId="0" xfId="93" applyNumberFormat="1" applyFont="1"/>
    <xf numFmtId="0" fontId="41" fillId="0" borderId="0" xfId="0" applyFont="1"/>
    <xf numFmtId="0" fontId="43" fillId="0" borderId="0" xfId="0" applyFont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4" fontId="0" fillId="0" borderId="15" xfId="0" applyNumberFormat="1" applyBorder="1"/>
    <xf numFmtId="4" fontId="41" fillId="0" borderId="0" xfId="0" applyNumberFormat="1" applyFont="1"/>
    <xf numFmtId="4" fontId="43" fillId="0" borderId="0" xfId="0" applyNumberFormat="1" applyFont="1"/>
    <xf numFmtId="4" fontId="45" fillId="0" borderId="0" xfId="0" applyNumberFormat="1" applyFont="1"/>
    <xf numFmtId="0" fontId="45" fillId="0" borderId="0" xfId="0" applyFont="1"/>
    <xf numFmtId="4" fontId="45" fillId="0" borderId="14" xfId="0" applyNumberFormat="1" applyFont="1" applyBorder="1"/>
    <xf numFmtId="0" fontId="9" fillId="0" borderId="18" xfId="0" applyFont="1" applyBorder="1"/>
    <xf numFmtId="0" fontId="9" fillId="0" borderId="19" xfId="0" applyFont="1" applyBorder="1"/>
    <xf numFmtId="4" fontId="8" fillId="0" borderId="19" xfId="0" applyNumberFormat="1" applyFont="1" applyBorder="1"/>
    <xf numFmtId="4" fontId="9" fillId="0" borderId="19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43" fillId="0" borderId="19" xfId="0" applyNumberFormat="1" applyFont="1" applyBorder="1"/>
    <xf numFmtId="4" fontId="41" fillId="0" borderId="19" xfId="0" applyNumberFormat="1" applyFont="1" applyBorder="1"/>
    <xf numFmtId="4" fontId="45" fillId="0" borderId="19" xfId="0" applyNumberFormat="1" applyFont="1" applyBorder="1"/>
    <xf numFmtId="4" fontId="45" fillId="0" borderId="21" xfId="0" applyNumberFormat="1" applyFont="1" applyBorder="1"/>
    <xf numFmtId="0" fontId="9" fillId="0" borderId="18" xfId="0" applyFont="1" applyBorder="1" applyAlignment="1">
      <alignment wrapText="1"/>
    </xf>
    <xf numFmtId="0" fontId="0" fillId="0" borderId="19" xfId="0" applyBorder="1"/>
    <xf numFmtId="0" fontId="43" fillId="0" borderId="19" xfId="0" applyFont="1" applyBorder="1"/>
    <xf numFmtId="0" fontId="41" fillId="0" borderId="19" xfId="0" applyFont="1" applyBorder="1"/>
    <xf numFmtId="0" fontId="0" fillId="0" borderId="23" xfId="0" applyBorder="1"/>
    <xf numFmtId="0" fontId="0" fillId="0" borderId="21" xfId="0" applyBorder="1"/>
    <xf numFmtId="0" fontId="8" fillId="0" borderId="19" xfId="0" applyFont="1" applyBorder="1"/>
    <xf numFmtId="0" fontId="5" fillId="0" borderId="19" xfId="0" applyFont="1" applyBorder="1" applyAlignment="1">
      <alignment horizontal="left" indent="1"/>
    </xf>
    <xf numFmtId="0" fontId="0" fillId="0" borderId="20" xfId="0" applyBorder="1"/>
    <xf numFmtId="0" fontId="41" fillId="0" borderId="20" xfId="0" applyFont="1" applyBorder="1"/>
    <xf numFmtId="0" fontId="45" fillId="0" borderId="19" xfId="0" applyFont="1" applyBorder="1" applyAlignment="1">
      <alignment horizontal="left" indent="1"/>
    </xf>
    <xf numFmtId="0" fontId="45" fillId="0" borderId="21" xfId="0" applyFont="1" applyBorder="1" applyAlignment="1">
      <alignment horizontal="left" indent="1"/>
    </xf>
    <xf numFmtId="0" fontId="20" fillId="0" borderId="19" xfId="0" applyFont="1" applyBorder="1" applyAlignment="1">
      <alignment horizontal="left" indent="2"/>
    </xf>
    <xf numFmtId="4" fontId="20" fillId="0" borderId="19" xfId="0" applyNumberFormat="1" applyFont="1" applyBorder="1"/>
    <xf numFmtId="4" fontId="20" fillId="0" borderId="0" xfId="0" applyNumberFormat="1" applyFont="1"/>
    <xf numFmtId="165" fontId="5" fillId="0" borderId="0" xfId="43" applyNumberFormat="1" applyFont="1"/>
    <xf numFmtId="43" fontId="42" fillId="0" borderId="16" xfId="93" quotePrefix="1" applyNumberFormat="1" applyFont="1" applyBorder="1" applyAlignment="1">
      <alignment horizontal="right"/>
    </xf>
    <xf numFmtId="0" fontId="8" fillId="21" borderId="4" xfId="93" applyFont="1" applyFill="1" applyBorder="1"/>
    <xf numFmtId="0" fontId="8" fillId="21" borderId="4" xfId="93" quotePrefix="1" applyFont="1" applyFill="1" applyBorder="1" applyAlignment="1">
      <alignment horizontal="right"/>
    </xf>
    <xf numFmtId="0" fontId="8" fillId="21" borderId="15" xfId="93" applyFont="1" applyFill="1" applyBorder="1" applyAlignment="1">
      <alignment horizontal="right"/>
    </xf>
    <xf numFmtId="0" fontId="8" fillId="21" borderId="4" xfId="93" applyFont="1" applyFill="1" applyBorder="1" applyAlignment="1">
      <alignment horizontal="right"/>
    </xf>
    <xf numFmtId="0" fontId="8" fillId="21" borderId="4" xfId="93" applyFont="1" applyFill="1" applyBorder="1" applyAlignment="1">
      <alignment horizontal="left"/>
    </xf>
    <xf numFmtId="0" fontId="8" fillId="21" borderId="0" xfId="93" applyFont="1" applyFill="1"/>
    <xf numFmtId="0" fontId="8" fillId="21" borderId="24" xfId="93" applyFont="1" applyFill="1" applyBorder="1" applyAlignment="1">
      <alignment horizontal="right"/>
    </xf>
    <xf numFmtId="0" fontId="5" fillId="0" borderId="0" xfId="93"/>
    <xf numFmtId="165" fontId="5" fillId="0" borderId="0" xfId="93" applyNumberFormat="1"/>
    <xf numFmtId="0" fontId="5" fillId="0" borderId="0" xfId="93" applyAlignment="1">
      <alignment horizontal="right"/>
    </xf>
    <xf numFmtId="0" fontId="5" fillId="0" borderId="0" xfId="93" applyAlignment="1">
      <alignment horizontal="left"/>
    </xf>
    <xf numFmtId="0" fontId="5" fillId="0" borderId="0" xfId="93" applyAlignment="1">
      <alignment horizontal="left" indent="1"/>
    </xf>
    <xf numFmtId="0" fontId="5" fillId="0" borderId="0" xfId="93" applyAlignment="1">
      <alignment horizontal="left" indent="2"/>
    </xf>
    <xf numFmtId="0" fontId="8" fillId="21" borderId="24" xfId="93" applyFont="1" applyFill="1" applyBorder="1"/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1" borderId="15" xfId="93" applyFont="1" applyFill="1" applyBorder="1" applyAlignment="1">
      <alignment horizontal="center"/>
    </xf>
    <xf numFmtId="0" fontId="47" fillId="0" borderId="14" xfId="93" applyFont="1" applyBorder="1" applyAlignment="1">
      <alignment horizontal="center"/>
    </xf>
  </cellXfs>
  <cellStyles count="27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utoFormat Options" xfId="25" xr:uid="{00000000-0005-0000-0000-000018000000}"/>
    <cellStyle name="Bad 2" xfId="26" xr:uid="{00000000-0005-0000-0000-000019000000}"/>
    <cellStyle name="Ç¥ÁØ_¿ù°£¿ä¾àº¸°í" xfId="27" xr:uid="{00000000-0005-0000-0000-00001A000000}"/>
    <cellStyle name="Calculation 2" xfId="28" xr:uid="{00000000-0005-0000-0000-00001B000000}"/>
    <cellStyle name="Check Cell 2" xfId="29" xr:uid="{00000000-0005-0000-0000-00001C000000}"/>
    <cellStyle name="Comma" xfId="30" builtinId="3"/>
    <cellStyle name="Comma 10" xfId="31" xr:uid="{00000000-0005-0000-0000-00001E000000}"/>
    <cellStyle name="Comma 10 2" xfId="32" xr:uid="{00000000-0005-0000-0000-00001F000000}"/>
    <cellStyle name="Comma 10 2 2" xfId="175" xr:uid="{00000000-0005-0000-0000-000020000000}"/>
    <cellStyle name="Comma 10 3" xfId="174" xr:uid="{00000000-0005-0000-0000-000021000000}"/>
    <cellStyle name="Comma 11" xfId="33" xr:uid="{00000000-0005-0000-0000-000022000000}"/>
    <cellStyle name="Comma 11 2" xfId="176" xr:uid="{00000000-0005-0000-0000-000023000000}"/>
    <cellStyle name="Comma 11 3" xfId="250" xr:uid="{8D78D9E3-E2CF-40CC-862F-3B314310F206}"/>
    <cellStyle name="Comma 12" xfId="34" xr:uid="{00000000-0005-0000-0000-000024000000}"/>
    <cellStyle name="Comma 12 2" xfId="177" xr:uid="{00000000-0005-0000-0000-000025000000}"/>
    <cellStyle name="Comma 12 3" xfId="251" xr:uid="{0A14424D-A9C9-4C6A-901B-F63A3CAFF6B4}"/>
    <cellStyle name="Comma 13" xfId="173" xr:uid="{00000000-0005-0000-0000-000026000000}"/>
    <cellStyle name="Comma 13 2" xfId="236" xr:uid="{277F7388-E882-473D-A88C-1BDAEB5CB6EF}"/>
    <cellStyle name="Comma 13 3" xfId="252" xr:uid="{06320DBF-C7D0-4C8B-B76C-EF5ACB58AEA5}"/>
    <cellStyle name="Comma 14" xfId="228" xr:uid="{A21E047C-AEF0-4FA1-9C50-2B05E8CD9F79}"/>
    <cellStyle name="Comma 14 2" xfId="234" xr:uid="{E028E0D6-C99B-434A-9EFF-FCDBD3E82B92}"/>
    <cellStyle name="Comma 14 3" xfId="268" xr:uid="{0311F88E-6976-4A49-A12E-C8AFAFC2F115}"/>
    <cellStyle name="Comma 19" xfId="35" xr:uid="{00000000-0005-0000-0000-000027000000}"/>
    <cellStyle name="Comma 2" xfId="36" xr:uid="{00000000-0005-0000-0000-000028000000}"/>
    <cellStyle name="Comma 2 2" xfId="37" xr:uid="{00000000-0005-0000-0000-000029000000}"/>
    <cellStyle name="Comma 2 2 2" xfId="38" xr:uid="{00000000-0005-0000-0000-00002A000000}"/>
    <cellStyle name="Comma 2 2 2 2" xfId="180" xr:uid="{00000000-0005-0000-0000-00002B000000}"/>
    <cellStyle name="Comma 2 2 3" xfId="179" xr:uid="{00000000-0005-0000-0000-00002C000000}"/>
    <cellStyle name="Comma 2 2 4" xfId="237" xr:uid="{33F77DF1-9B07-43B0-AC66-E319CAC35439}"/>
    <cellStyle name="Comma 2 3" xfId="39" xr:uid="{00000000-0005-0000-0000-00002D000000}"/>
    <cellStyle name="Comma 2 3 2" xfId="244" xr:uid="{DF09E338-495D-4686-BEA0-F0688057406B}"/>
    <cellStyle name="Comma 2 4" xfId="40" xr:uid="{00000000-0005-0000-0000-00002E000000}"/>
    <cellStyle name="Comma 2 4 2" xfId="246" xr:uid="{BB71DA0B-36BD-4BB2-B45C-73B968FD777B}"/>
    <cellStyle name="Comma 2 5" xfId="178" xr:uid="{00000000-0005-0000-0000-00002F000000}"/>
    <cellStyle name="Comma 2 5 2" xfId="243" xr:uid="{5EBE0003-ACD4-4AD3-8CFD-4AD6CFA4741E}"/>
    <cellStyle name="Comma 2 5 3" xfId="253" xr:uid="{78DAB0DB-1729-48D5-A472-DB614F689427}"/>
    <cellStyle name="Comma 2 6" xfId="231" xr:uid="{06F4789A-8450-4901-BD41-60A80B444548}"/>
    <cellStyle name="Comma 2_new commitments IMF" xfId="41" xr:uid="{00000000-0005-0000-0000-000030000000}"/>
    <cellStyle name="Comma 3" xfId="42" xr:uid="{00000000-0005-0000-0000-000031000000}"/>
    <cellStyle name="Comma 3 2" xfId="43" xr:uid="{00000000-0005-0000-0000-000032000000}"/>
    <cellStyle name="Comma 3 2 2" xfId="182" xr:uid="{00000000-0005-0000-0000-000033000000}"/>
    <cellStyle name="Comma 3 3" xfId="181" xr:uid="{00000000-0005-0000-0000-000034000000}"/>
    <cellStyle name="Comma 3 4" xfId="230" xr:uid="{EC3FFEF1-CC71-4294-965E-6CD23DF0897D}"/>
    <cellStyle name="Comma 4" xfId="44" xr:uid="{00000000-0005-0000-0000-000035000000}"/>
    <cellStyle name="Comma 4 2" xfId="45" xr:uid="{00000000-0005-0000-0000-000036000000}"/>
    <cellStyle name="Comma 4 2 2" xfId="183" xr:uid="{00000000-0005-0000-0000-000037000000}"/>
    <cellStyle name="Comma 4 3" xfId="46" xr:uid="{00000000-0005-0000-0000-000038000000}"/>
    <cellStyle name="Comma 4 3 2" xfId="184" xr:uid="{00000000-0005-0000-0000-000039000000}"/>
    <cellStyle name="Comma 4 4" xfId="238" xr:uid="{CC79F53B-4857-4877-88AC-11B37ACA3B3A}"/>
    <cellStyle name="Comma 5" xfId="47" xr:uid="{00000000-0005-0000-0000-00003A000000}"/>
    <cellStyle name="Comma 5 2" xfId="48" xr:uid="{00000000-0005-0000-0000-00003B000000}"/>
    <cellStyle name="Comma 5 2 2" xfId="186" xr:uid="{00000000-0005-0000-0000-00003C000000}"/>
    <cellStyle name="Comma 5 3" xfId="185" xr:uid="{00000000-0005-0000-0000-00003D000000}"/>
    <cellStyle name="Comma 5 4" xfId="233" xr:uid="{5B6608E6-63E5-403A-A0A0-7825CA860308}"/>
    <cellStyle name="Comma 6" xfId="49" xr:uid="{00000000-0005-0000-0000-00003E000000}"/>
    <cellStyle name="Comma 6 2" xfId="50" xr:uid="{00000000-0005-0000-0000-00003F000000}"/>
    <cellStyle name="Comma 6 2 2" xfId="188" xr:uid="{00000000-0005-0000-0000-000040000000}"/>
    <cellStyle name="Comma 6 3" xfId="187" xr:uid="{00000000-0005-0000-0000-000041000000}"/>
    <cellStyle name="Comma 7" xfId="51" xr:uid="{00000000-0005-0000-0000-000042000000}"/>
    <cellStyle name="Comma 7 2" xfId="52" xr:uid="{00000000-0005-0000-0000-000043000000}"/>
    <cellStyle name="Comma 7 2 2" xfId="190" xr:uid="{00000000-0005-0000-0000-000044000000}"/>
    <cellStyle name="Comma 7 3" xfId="189" xr:uid="{00000000-0005-0000-0000-000045000000}"/>
    <cellStyle name="Comma 8" xfId="53" xr:uid="{00000000-0005-0000-0000-000046000000}"/>
    <cellStyle name="Comma 8 2" xfId="54" xr:uid="{00000000-0005-0000-0000-000047000000}"/>
    <cellStyle name="Comma 8 2 2" xfId="191" xr:uid="{00000000-0005-0000-0000-000048000000}"/>
    <cellStyle name="Comma 8 3" xfId="55" xr:uid="{00000000-0005-0000-0000-000049000000}"/>
    <cellStyle name="Comma 8 3 2" xfId="192" xr:uid="{00000000-0005-0000-0000-00004A000000}"/>
    <cellStyle name="Comma 88" xfId="254" xr:uid="{895C6110-3D34-404F-83DA-E35B1BD71382}"/>
    <cellStyle name="Comma 9" xfId="56" xr:uid="{00000000-0005-0000-0000-00004B000000}"/>
    <cellStyle name="Comma 9 2" xfId="57" xr:uid="{00000000-0005-0000-0000-00004C000000}"/>
    <cellStyle name="Comma 9 2 2" xfId="194" xr:uid="{00000000-0005-0000-0000-00004D000000}"/>
    <cellStyle name="Comma 9 3" xfId="193" xr:uid="{00000000-0005-0000-0000-00004E000000}"/>
    <cellStyle name="Comma0" xfId="58" xr:uid="{00000000-0005-0000-0000-000050000000}"/>
    <cellStyle name="Currency 2" xfId="59" xr:uid="{00000000-0005-0000-0000-000051000000}"/>
    <cellStyle name="Currency0" xfId="60" xr:uid="{00000000-0005-0000-0000-000052000000}"/>
    <cellStyle name="Date" xfId="61" xr:uid="{00000000-0005-0000-0000-000053000000}"/>
    <cellStyle name="Euro" xfId="62" xr:uid="{00000000-0005-0000-0000-000054000000}"/>
    <cellStyle name="Explanatory Text 2" xfId="63" xr:uid="{00000000-0005-0000-0000-000055000000}"/>
    <cellStyle name="Fixed" xfId="64" xr:uid="{00000000-0005-0000-0000-000056000000}"/>
    <cellStyle name="Good 2" xfId="65" xr:uid="{00000000-0005-0000-0000-000057000000}"/>
    <cellStyle name="Grey" xfId="66" xr:uid="{00000000-0005-0000-0000-000058000000}"/>
    <cellStyle name="Header1" xfId="67" xr:uid="{00000000-0005-0000-0000-000059000000}"/>
    <cellStyle name="Header2" xfId="68" xr:uid="{00000000-0005-0000-0000-00005A000000}"/>
    <cellStyle name="Heading 1 2" xfId="69" xr:uid="{00000000-0005-0000-0000-00005B000000}"/>
    <cellStyle name="Heading 2 2" xfId="70" xr:uid="{00000000-0005-0000-0000-00005C000000}"/>
    <cellStyle name="Heading 3 2" xfId="71" xr:uid="{00000000-0005-0000-0000-00005D000000}"/>
    <cellStyle name="Heading 4 2" xfId="72" xr:uid="{00000000-0005-0000-0000-00005E000000}"/>
    <cellStyle name="Input [yellow]" xfId="73" xr:uid="{00000000-0005-0000-0000-00005F000000}"/>
    <cellStyle name="Input 2" xfId="74" xr:uid="{00000000-0005-0000-0000-000060000000}"/>
    <cellStyle name="Linked Cell 2" xfId="75" xr:uid="{00000000-0005-0000-0000-000061000000}"/>
    <cellStyle name="Neutral 2" xfId="76" xr:uid="{00000000-0005-0000-0000-000062000000}"/>
    <cellStyle name="Normal" xfId="0" builtinId="0"/>
    <cellStyle name="Normal - Style1" xfId="77" xr:uid="{00000000-0005-0000-0000-000064000000}"/>
    <cellStyle name="Normal 10" xfId="78" xr:uid="{00000000-0005-0000-0000-000065000000}"/>
    <cellStyle name="Normal 10 2" xfId="79" xr:uid="{00000000-0005-0000-0000-000066000000}"/>
    <cellStyle name="Normal 10 2 2" xfId="196" xr:uid="{00000000-0005-0000-0000-000067000000}"/>
    <cellStyle name="Normal 10 2 3" xfId="269" xr:uid="{BF7AD73B-AFE8-4F2B-B8A8-89718F563F83}"/>
    <cellStyle name="Normal 10 3" xfId="80" xr:uid="{00000000-0005-0000-0000-000068000000}"/>
    <cellStyle name="Normal 10 3 2" xfId="197" xr:uid="{00000000-0005-0000-0000-000069000000}"/>
    <cellStyle name="Normal 10 4" xfId="195" xr:uid="{00000000-0005-0000-0000-00006A000000}"/>
    <cellStyle name="Normal 10 5" xfId="255" xr:uid="{B4E9E375-AB3A-40FF-961F-90D4DE73F094}"/>
    <cellStyle name="Normal 11" xfId="81" xr:uid="{00000000-0005-0000-0000-00006B000000}"/>
    <cellStyle name="Normal 11 2" xfId="82" xr:uid="{00000000-0005-0000-0000-00006C000000}"/>
    <cellStyle name="Normal 11 2 2" xfId="199" xr:uid="{00000000-0005-0000-0000-00006D000000}"/>
    <cellStyle name="Normal 11 3" xfId="83" xr:uid="{00000000-0005-0000-0000-00006E000000}"/>
    <cellStyle name="Normal 11 3 2" xfId="200" xr:uid="{00000000-0005-0000-0000-00006F000000}"/>
    <cellStyle name="Normal 11 4" xfId="198" xr:uid="{00000000-0005-0000-0000-000070000000}"/>
    <cellStyle name="Normal 11 5" xfId="256" xr:uid="{EF1F51E2-E3F4-45B6-AAF9-B4909B62005A}"/>
    <cellStyle name="Normal 12" xfId="84" xr:uid="{00000000-0005-0000-0000-000071000000}"/>
    <cellStyle name="Normal 12 2" xfId="201" xr:uid="{00000000-0005-0000-0000-000072000000}"/>
    <cellStyle name="Normal 12 3" xfId="257" xr:uid="{1A8BB546-9EFF-408F-8D0A-58BF848A9929}"/>
    <cellStyle name="Normal 13" xfId="85" xr:uid="{00000000-0005-0000-0000-000073000000}"/>
    <cellStyle name="Normal 13 2" xfId="202" xr:uid="{00000000-0005-0000-0000-000074000000}"/>
    <cellStyle name="Normal 13 3" xfId="258" xr:uid="{D43A693D-15DF-4B25-858A-717A1F3C58CB}"/>
    <cellStyle name="Normal 14" xfId="86" xr:uid="{00000000-0005-0000-0000-000075000000}"/>
    <cellStyle name="Normal 14 2" xfId="203" xr:uid="{00000000-0005-0000-0000-000076000000}"/>
    <cellStyle name="Normal 15" xfId="87" xr:uid="{00000000-0005-0000-0000-000077000000}"/>
    <cellStyle name="Normal 15 2" xfId="204" xr:uid="{00000000-0005-0000-0000-000078000000}"/>
    <cellStyle name="Normal 16" xfId="88" xr:uid="{00000000-0005-0000-0000-000079000000}"/>
    <cellStyle name="Normal 16 2" xfId="205" xr:uid="{00000000-0005-0000-0000-00007A000000}"/>
    <cellStyle name="Normal 17" xfId="89" xr:uid="{00000000-0005-0000-0000-00007B000000}"/>
    <cellStyle name="Normal 17 2" xfId="206" xr:uid="{00000000-0005-0000-0000-00007C000000}"/>
    <cellStyle name="Normal 18" xfId="90" xr:uid="{00000000-0005-0000-0000-00007D000000}"/>
    <cellStyle name="Normal 18 2" xfId="207" xr:uid="{00000000-0005-0000-0000-00007E000000}"/>
    <cellStyle name="Normal 19" xfId="91" xr:uid="{00000000-0005-0000-0000-00007F000000}"/>
    <cellStyle name="Normal 19 2" xfId="208" xr:uid="{00000000-0005-0000-0000-000080000000}"/>
    <cellStyle name="Normal 2" xfId="92" xr:uid="{00000000-0005-0000-0000-000081000000}"/>
    <cellStyle name="Normal 2 2" xfId="93" xr:uid="{00000000-0005-0000-0000-000082000000}"/>
    <cellStyle name="Normal 2 2 2" xfId="94" xr:uid="{00000000-0005-0000-0000-000083000000}"/>
    <cellStyle name="Normal 2 3" xfId="95" xr:uid="{00000000-0005-0000-0000-000084000000}"/>
    <cellStyle name="Normal 2 3 2" xfId="242" xr:uid="{16947A86-A0FD-4539-BEEB-D13B079AB41F}"/>
    <cellStyle name="Normal 2 4" xfId="96" xr:uid="{00000000-0005-0000-0000-000085000000}"/>
    <cellStyle name="Normal 2 5" xfId="97" xr:uid="{00000000-0005-0000-0000-000086000000}"/>
    <cellStyle name="Normal 2 6" xfId="98" xr:uid="{00000000-0005-0000-0000-000087000000}"/>
    <cellStyle name="Normal 2 7" xfId="99" xr:uid="{00000000-0005-0000-0000-000088000000}"/>
    <cellStyle name="Normal 2 8" xfId="259" xr:uid="{D2ACF74D-50C0-4FCA-BF29-5DBCA435E6D7}"/>
    <cellStyle name="Normal 2_ADMD budget appendices 19-03-09" xfId="100" xr:uid="{00000000-0005-0000-0000-000089000000}"/>
    <cellStyle name="Normal 20" xfId="101" xr:uid="{00000000-0005-0000-0000-00008A000000}"/>
    <cellStyle name="Normal 20 2" xfId="209" xr:uid="{00000000-0005-0000-0000-00008B000000}"/>
    <cellStyle name="Normal 21" xfId="102" xr:uid="{00000000-0005-0000-0000-00008C000000}"/>
    <cellStyle name="Normal 21 2" xfId="210" xr:uid="{00000000-0005-0000-0000-00008D000000}"/>
    <cellStyle name="Normal 22" xfId="103" xr:uid="{00000000-0005-0000-0000-00008E000000}"/>
    <cellStyle name="Normal 22 2" xfId="211" xr:uid="{00000000-0005-0000-0000-00008F000000}"/>
    <cellStyle name="Normal 23" xfId="104" xr:uid="{00000000-0005-0000-0000-000090000000}"/>
    <cellStyle name="Normal 23 2" xfId="212" xr:uid="{00000000-0005-0000-0000-000091000000}"/>
    <cellStyle name="Normal 24" xfId="105" xr:uid="{00000000-0005-0000-0000-000092000000}"/>
    <cellStyle name="Normal 24 2" xfId="213" xr:uid="{00000000-0005-0000-0000-000093000000}"/>
    <cellStyle name="Normal 25" xfId="106" xr:uid="{00000000-0005-0000-0000-000094000000}"/>
    <cellStyle name="Normal 25 2" xfId="214" xr:uid="{00000000-0005-0000-0000-000095000000}"/>
    <cellStyle name="Normal 26" xfId="107" xr:uid="{00000000-0005-0000-0000-000096000000}"/>
    <cellStyle name="Normal 26 2" xfId="215" xr:uid="{00000000-0005-0000-0000-000097000000}"/>
    <cellStyle name="Normal 27" xfId="108" xr:uid="{00000000-0005-0000-0000-000098000000}"/>
    <cellStyle name="Normal 27 2" xfId="216" xr:uid="{00000000-0005-0000-0000-000099000000}"/>
    <cellStyle name="Normal 28" xfId="109" xr:uid="{00000000-0005-0000-0000-00009A000000}"/>
    <cellStyle name="Normal 28 2" xfId="217" xr:uid="{00000000-0005-0000-0000-00009B000000}"/>
    <cellStyle name="Normal 28 3" xfId="235" xr:uid="{D44801BE-C38A-4888-9901-AEC52C7EE3CC}"/>
    <cellStyle name="Normal 29" xfId="110" xr:uid="{00000000-0005-0000-0000-00009C000000}"/>
    <cellStyle name="Normal 29 2" xfId="218" xr:uid="{00000000-0005-0000-0000-00009D000000}"/>
    <cellStyle name="Normal 3" xfId="111" xr:uid="{00000000-0005-0000-0000-00009E000000}"/>
    <cellStyle name="Normal 3 2" xfId="112" xr:uid="{00000000-0005-0000-0000-00009F000000}"/>
    <cellStyle name="Normal 3 2 2" xfId="245" xr:uid="{1C726161-0C3B-4302-9BCE-E540D3550898}"/>
    <cellStyle name="Normal 3 3" xfId="113" xr:uid="{00000000-0005-0000-0000-0000A0000000}"/>
    <cellStyle name="Normal 3 4" xfId="114" xr:uid="{00000000-0005-0000-0000-0000A1000000}"/>
    <cellStyle name="Normal 3 5" xfId="115" xr:uid="{00000000-0005-0000-0000-0000A2000000}"/>
    <cellStyle name="Normal 3 6" xfId="116" xr:uid="{00000000-0005-0000-0000-0000A3000000}"/>
    <cellStyle name="Normal 3 7" xfId="239" xr:uid="{7F383B56-DCB1-49CF-8559-79F8E7704A84}"/>
    <cellStyle name="Normal 30" xfId="117" xr:uid="{00000000-0005-0000-0000-0000A4000000}"/>
    <cellStyle name="Normal 30 2" xfId="219" xr:uid="{00000000-0005-0000-0000-0000A5000000}"/>
    <cellStyle name="Normal 31" xfId="227" xr:uid="{E1861CF8-443C-4F9A-8188-A919DD0421B6}"/>
    <cellStyle name="Normal 32" xfId="229" xr:uid="{66B6F8CD-8605-46F3-8C38-6CB86AB2832D}"/>
    <cellStyle name="Normal 33" xfId="241" xr:uid="{F549FFA5-4DF4-44E4-B040-AB57CC68B9A8}"/>
    <cellStyle name="Normal 4" xfId="118" xr:uid="{00000000-0005-0000-0000-0000A6000000}"/>
    <cellStyle name="Normal 4 2" xfId="119" xr:uid="{00000000-0005-0000-0000-0000A7000000}"/>
    <cellStyle name="Normal 4 2 2" xfId="240" xr:uid="{0560D0AA-0FA5-4461-BF27-80750FEA543B}"/>
    <cellStyle name="Normal 4 3" xfId="120" xr:uid="{00000000-0005-0000-0000-0000A8000000}"/>
    <cellStyle name="Normal 4 4" xfId="232" xr:uid="{2AAFC2D4-C4D9-4C4E-9635-092940CE14EE}"/>
    <cellStyle name="Normal 4_ADMD budget appendices 19-03-09" xfId="121" xr:uid="{00000000-0005-0000-0000-0000A9000000}"/>
    <cellStyle name="Normal 5" xfId="122" xr:uid="{00000000-0005-0000-0000-0000AA000000}"/>
    <cellStyle name="Normal 5 2" xfId="123" xr:uid="{00000000-0005-0000-0000-0000AB000000}"/>
    <cellStyle name="Normal 5 3" xfId="124" xr:uid="{00000000-0005-0000-0000-0000AC000000}"/>
    <cellStyle name="Normal 5_ADMD budget appendices 19-03-09" xfId="125" xr:uid="{00000000-0005-0000-0000-0000AD000000}"/>
    <cellStyle name="Normal 6" xfId="126" xr:uid="{00000000-0005-0000-0000-0000AE000000}"/>
    <cellStyle name="Normal 6 2" xfId="127" xr:uid="{00000000-0005-0000-0000-0000AF000000}"/>
    <cellStyle name="Normal 6 2 2" xfId="221" xr:uid="{00000000-0005-0000-0000-0000B0000000}"/>
    <cellStyle name="Normal 6 2 3" xfId="260" xr:uid="{59936FB2-9F75-4581-BC52-17ABF71676D6}"/>
    <cellStyle name="Normal 6 3" xfId="220" xr:uid="{00000000-0005-0000-0000-0000B1000000}"/>
    <cellStyle name="Normal 6 4" xfId="267" xr:uid="{5CFF4651-3BF2-486A-B4CD-07D225FAB4E6}"/>
    <cellStyle name="Normal 7" xfId="128" xr:uid="{00000000-0005-0000-0000-0000B2000000}"/>
    <cellStyle name="Normal 7 2" xfId="222" xr:uid="{00000000-0005-0000-0000-0000B3000000}"/>
    <cellStyle name="Normal 7 3" xfId="270" xr:uid="{58F9D4B8-78CB-47CD-9120-183C25BA0AA7}"/>
    <cellStyle name="Normal 74" xfId="247" xr:uid="{1958EB35-0015-41D5-AF35-C8E904087E47}"/>
    <cellStyle name="Normal 8" xfId="129" xr:uid="{00000000-0005-0000-0000-0000B4000000}"/>
    <cellStyle name="Normal 8 2" xfId="223" xr:uid="{00000000-0005-0000-0000-0000B5000000}"/>
    <cellStyle name="Normal 9" xfId="130" xr:uid="{00000000-0005-0000-0000-0000B6000000}"/>
    <cellStyle name="Normal 9 2" xfId="224" xr:uid="{00000000-0005-0000-0000-0000B7000000}"/>
    <cellStyle name="Note 2" xfId="131" xr:uid="{00000000-0005-0000-0000-0000BA000000}"/>
    <cellStyle name="Output 2" xfId="132" xr:uid="{00000000-0005-0000-0000-0000BB000000}"/>
    <cellStyle name="Percent" xfId="133" builtinId="5"/>
    <cellStyle name="Percent 2" xfId="134" xr:uid="{00000000-0005-0000-0000-0000BD000000}"/>
    <cellStyle name="Percent 2 2" xfId="135" xr:uid="{00000000-0005-0000-0000-0000BE000000}"/>
    <cellStyle name="Percent 2 3" xfId="136" xr:uid="{00000000-0005-0000-0000-0000BF000000}"/>
    <cellStyle name="Percent 3" xfId="137" xr:uid="{00000000-0005-0000-0000-0000C0000000}"/>
    <cellStyle name="Percent 3 2" xfId="138" xr:uid="{00000000-0005-0000-0000-0000C1000000}"/>
    <cellStyle name="Percent 4" xfId="139" xr:uid="{00000000-0005-0000-0000-0000C2000000}"/>
    <cellStyle name="Percent 4 2" xfId="140" xr:uid="{00000000-0005-0000-0000-0000C3000000}"/>
    <cellStyle name="Percent 4 2 2" xfId="141" xr:uid="{00000000-0005-0000-0000-0000C4000000}"/>
    <cellStyle name="Percent 5" xfId="142" xr:uid="{00000000-0005-0000-0000-0000C5000000}"/>
    <cellStyle name="Percent 5 2" xfId="143" xr:uid="{00000000-0005-0000-0000-0000C6000000}"/>
    <cellStyle name="þ_x001d_ð‡_x000c_éþ÷_x000c_âþU_x0001__x001f__x000f_&quot;_x0007__x0001__x0001_" xfId="144" xr:uid="{00000000-0005-0000-0000-0000C7000000}"/>
    <cellStyle name="þ_x001d_ð‡_x000c_éþ÷_x000c_âþU_x0001__x001f__x000f_&quot;_x000f__x0001__x0001_" xfId="145" xr:uid="{00000000-0005-0000-0000-0000C8000000}"/>
    <cellStyle name="þ_x001d_ð‡_x000c_éþ÷_x000c_âþU_x0001__x001f__x000f_&quot;_x0007__x0001__x0001__ACTUAL DISBURSEMENT VRS PROJECTION 2008-2010" xfId="146" xr:uid="{00000000-0005-0000-0000-0000C9000000}"/>
    <cellStyle name="þ_x001d_ð‡_x000c_éþ÷_x000c_âþU_x0001__x001f__x000f_&quot;_x000f__x0001__x0001__ACTUAL DISBURSEMENT VRS PROJECTION 2008-2010" xfId="147" xr:uid="{00000000-0005-0000-0000-0000CA000000}"/>
    <cellStyle name="þ_x001d_ð‡_x000c_éþ÷_x000c_âþU_x0001__x001f__x000f_&quot;_x0007__x0001__x0001__allocation yaa" xfId="148" xr:uid="{00000000-0005-0000-0000-0000CB000000}"/>
    <cellStyle name="þ_x001d_ð‡_x000c_éþ÷_x000c_âþU_x0001__x001f__x000f_&quot;_x000f__x0001__x0001__allocation yaa" xfId="149" xr:uid="{00000000-0005-0000-0000-0000CC000000}"/>
    <cellStyle name="þ_x001d_ð‡_x000c_éþ÷_x000c_âþU_x0001__x001f__x000f_&quot;_x0007__x0001__x0001__allocation yaa 10" xfId="225" xr:uid="{00000000-0005-0000-0000-0000CD000000}"/>
    <cellStyle name="þ_x001d_ð‡_x000c_éþ÷_x000c_âþU_x0001__x001f__x000f_&quot;_x000f__x0001__x0001__allocation yaa 10" xfId="226" xr:uid="{00000000-0005-0000-0000-0000CE000000}"/>
    <cellStyle name="þ_x001d_ð‡_x000c_éþ÷_x000c_âþU_x0001__x001f__x000f_&quot;_x0007__x0001__x0001__allocation yaa 11" xfId="264" xr:uid="{688BC317-2AD5-469A-A5DD-CAE0FF6132FD}"/>
    <cellStyle name="þ_x001d_ð‡_x000c_éþ÷_x000c_âþU_x0001__x001f__x000f_&quot;_x000f__x0001__x0001__allocation yaa 11" xfId="265" xr:uid="{7E81BDBC-97F6-4F57-B9A3-0170B05FDD9E}"/>
    <cellStyle name="þ_x001d_ð‡_x000c_éþ÷_x000c_âþU_x0001__x001f__x000f_&quot;_x0007__x0001__x0001__allocation yaa 12" xfId="271" xr:uid="{C4DDC1EA-4619-4D36-BC8D-6CE87449FEEA}"/>
    <cellStyle name="þ_x001d_ð‡_x000c_éþ÷_x000c_âþU_x0001__x001f__x000f_&quot;_x000f__x0001__x0001__allocation yaa 12" xfId="272" xr:uid="{5768EAB8-4873-4F7B-A7AD-85D94A3DCAC5}"/>
    <cellStyle name="þ_x001d_ð‡_x000c_éþ÷_x000c_âþU_x0001__x001f__x000f_&quot;_x0007__x0001__x0001__allocation yaa 13" xfId="263" xr:uid="{AFBEDAF7-A2E0-4D5A-A837-5F03FD7EB335}"/>
    <cellStyle name="þ_x001d_ð‡_x000c_éþ÷_x000c_âþU_x0001__x001f__x000f_&quot;_x000f__x0001__x0001__allocation yaa 13" xfId="266" xr:uid="{5902DBD7-4789-407A-A460-FE03663E760B}"/>
    <cellStyle name="þ_x001d_ð‡_x000c_éþ÷_x000c_âþU_x0001__x001f__x000f_&quot;_x0007__x0001__x0001__allocation yaa 14" xfId="249" xr:uid="{83E1D565-56A6-46C3-B0C6-969430A2601A}"/>
    <cellStyle name="þ_x001d_ð‡_x000c_éþ÷_x000c_âþU_x0001__x001f__x000f_&quot;_x000f__x0001__x0001__allocation yaa 14" xfId="248" xr:uid="{685B43EA-23B2-44A0-9B03-5A2F2A8753B3}"/>
    <cellStyle name="þ_x001d_ð‡_x000c_éþ÷_x000c_âþU_x0001__x001f__x000f_&quot;_x0007__x0001__x0001__allocation yaa 15" xfId="261" xr:uid="{E0AC17C7-B9DC-49AB-8B92-137099FEA0F1}"/>
    <cellStyle name="þ_x001d_ð‡_x000c_éþ÷_x000c_âþU_x0001__x001f__x000f_&quot;_x000f__x0001__x0001__allocation yaa 15" xfId="262" xr:uid="{FB41CB1C-D64D-41BE-BB9D-4D3B8F11267C}"/>
    <cellStyle name="þ_x001d_ð‡_x000c_éþ÷_x000c_âþU_x0001__x001f__x000f_&quot;_x0007__x0001__x0001__allocation yaa 2" xfId="150" xr:uid="{00000000-0005-0000-0000-0000CF000000}"/>
    <cellStyle name="þ_x001d_ð‡_x000c_éþ÷_x000c_âþU_x0001__x001f__x000f_&quot;_x000f__x0001__x0001__allocation yaa 2" xfId="151" xr:uid="{00000000-0005-0000-0000-0000D0000000}"/>
    <cellStyle name="þ_x001d_ð‡_x000c_éþ÷_x000c_âþU_x0001__x001f__x000f_&quot;_x0007__x0001__x0001__allocation yaa 3" xfId="152" xr:uid="{00000000-0005-0000-0000-0000D1000000}"/>
    <cellStyle name="þ_x001d_ð‡_x000c_éþ÷_x000c_âþU_x0001__x001f__x000f_&quot;_x000f__x0001__x0001__allocation yaa 3" xfId="153" xr:uid="{00000000-0005-0000-0000-0000D2000000}"/>
    <cellStyle name="þ_x001d_ð‡_x000c_éþ÷_x000c_âþU_x0001__x001f__x000f_&quot;_x0007__x0001__x0001__allocation yaa 4" xfId="154" xr:uid="{00000000-0005-0000-0000-0000D3000000}"/>
    <cellStyle name="þ_x001d_ð‡_x000c_éþ÷_x000c_âþU_x0001__x001f__x000f_&quot;_x000f__x0001__x0001__allocation yaa 4" xfId="155" xr:uid="{00000000-0005-0000-0000-0000D4000000}"/>
    <cellStyle name="þ_x001d_ð‡_x000c_éþ÷_x000c_âþU_x0001__x001f__x000f_&quot;_x0007__x0001__x0001__allocation yaa 5" xfId="156" xr:uid="{00000000-0005-0000-0000-0000D5000000}"/>
    <cellStyle name="þ_x001d_ð‡_x000c_éþ÷_x000c_âþU_x0001__x001f__x000f_&quot;_x000f__x0001__x0001__allocation yaa 5" xfId="157" xr:uid="{00000000-0005-0000-0000-0000D6000000}"/>
    <cellStyle name="þ_x001d_ð‡_x000c_éþ÷_x000c_âþU_x0001__x001f__x000f_&quot;_x0007__x0001__x0001__allocation yaa 6" xfId="158" xr:uid="{00000000-0005-0000-0000-0000D7000000}"/>
    <cellStyle name="þ_x001d_ð‡_x000c_éþ÷_x000c_âþU_x0001__x001f__x000f_&quot;_x000f__x0001__x0001__allocation yaa 6" xfId="159" xr:uid="{00000000-0005-0000-0000-0000D8000000}"/>
    <cellStyle name="þ_x001d_ð‡_x000c_éþ÷_x000c_âþU_x0001__x001f__x000f_&quot;_x0007__x0001__x0001__allocation yaa 7" xfId="160" xr:uid="{00000000-0005-0000-0000-0000D9000000}"/>
    <cellStyle name="þ_x001d_ð‡_x000c_éþ÷_x000c_âþU_x0001__x001f__x000f_&quot;_x000f__x0001__x0001__allocation yaa 7" xfId="161" xr:uid="{00000000-0005-0000-0000-0000DA000000}"/>
    <cellStyle name="þ_x001d_ð‡_x000c_éþ÷_x000c_âþU_x0001__x001f__x000f_&quot;_x0007__x0001__x0001__allocation yaa 8" xfId="162" xr:uid="{00000000-0005-0000-0000-0000DB000000}"/>
    <cellStyle name="þ_x001d_ð‡_x000c_éþ÷_x000c_âþU_x0001__x001f__x000f_&quot;_x000f__x0001__x0001__allocation yaa 8" xfId="163" xr:uid="{00000000-0005-0000-0000-0000DC000000}"/>
    <cellStyle name="þ_x001d_ð‡_x000c_éþ÷_x000c_âþU_x0001__x001f__x000f_&quot;_x0007__x0001__x0001__allocation yaa 9" xfId="164" xr:uid="{00000000-0005-0000-0000-0000DD000000}"/>
    <cellStyle name="þ_x001d_ð‡_x000c_éþ÷_x000c_âþU_x0001__x001f__x000f_&quot;_x000f__x0001__x0001__allocation yaa 9" xfId="165" xr:uid="{00000000-0005-0000-0000-0000DE000000}"/>
    <cellStyle name="þ_x001d_ð‡_x000c_éþ÷_x000c_âþU_x0001__x001f__x000f_&quot;_x0007__x0001__x0001__allocation yaa_ADMD budget appendices 19-03-09" xfId="166" xr:uid="{00000000-0005-0000-0000-0000DF000000}"/>
    <cellStyle name="þ_x001d_ð‡_x000c_éþ÷_x000c_âþU_x0001__x001f__x000f_&quot;_x000f__x0001__x0001__allocation yaa_ADMD budget appendices 19-03-09" xfId="167" xr:uid="{00000000-0005-0000-0000-0000E0000000}"/>
    <cellStyle name="þ_x001d_ð‡_x000c_éþ÷_x000c_âþU_x0001__x001f__x000f_&quot;_x0007__x0001__x0001__budget appendices 09-11-07" xfId="168" xr:uid="{00000000-0005-0000-0000-0000E1000000}"/>
    <cellStyle name="þ_x001d_ð‡_x000c_éþ÷_x000c_âþU_x0001__x001f__x000f_&quot;_x000f__x0001__x0001__budget appendices 09-11-07" xfId="169" xr:uid="{00000000-0005-0000-0000-0000E2000000}"/>
    <cellStyle name="Title 2" xfId="170" xr:uid="{00000000-0005-0000-0000-0000E3000000}"/>
    <cellStyle name="Total 2" xfId="171" xr:uid="{00000000-0005-0000-0000-0000E4000000}"/>
    <cellStyle name="Warning Text 2" xfId="172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C1B381\2008%20Quarterly%20Disbursement%20Performance%2009-01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  <sheetName val="README!"/>
      <sheetName val="Summary"/>
      <sheetName val="Details"/>
      <sheetName val="Pivot Data"/>
      <sheetName val="Sheet1"/>
      <sheetName val="Pivot_Data"/>
      <sheetName val="Pivot_Data1"/>
      <sheetName val="Resumo_Despesas_ Actual-04"/>
    </sheetNames>
    <sheetDataSet>
      <sheetData sheetId="0">
        <row r="3">
          <cell r="A3" t="str">
            <v>Ministry of Food and Agriculture</v>
          </cell>
          <cell r="B3" t="str">
            <v>IDA</v>
          </cell>
        </row>
        <row r="4">
          <cell r="A4" t="str">
            <v>Ministry of Lands, Forestry and Mines</v>
          </cell>
          <cell r="B4" t="str">
            <v>ADF</v>
          </cell>
        </row>
        <row r="5">
          <cell r="A5" t="str">
            <v>Ministry of Trade, Industry PSD and PSI</v>
          </cell>
          <cell r="B5" t="str">
            <v>EU</v>
          </cell>
        </row>
        <row r="6">
          <cell r="A6" t="str">
            <v>Ministry of Tourism and Diasporan Relations</v>
          </cell>
          <cell r="B6" t="str">
            <v>Nordic Development Fund</v>
          </cell>
        </row>
        <row r="7">
          <cell r="A7" t="str">
            <v>Ministry of Energy</v>
          </cell>
          <cell r="B7" t="str">
            <v>FAO</v>
          </cell>
        </row>
        <row r="8">
          <cell r="A8" t="str">
            <v>Ministry of Water Resources, Works and Housing</v>
          </cell>
          <cell r="B8" t="str">
            <v>IFAD</v>
          </cell>
        </row>
        <row r="9">
          <cell r="A9" t="str">
            <v>Ministry of Transport</v>
          </cell>
          <cell r="B9" t="str">
            <v>ILO</v>
          </cell>
        </row>
        <row r="10">
          <cell r="A10" t="str">
            <v>Ministry of Communications</v>
          </cell>
          <cell r="B10" t="str">
            <v>IOM</v>
          </cell>
        </row>
        <row r="11">
          <cell r="A11" t="str">
            <v>Ministry of Harbours and Railways</v>
          </cell>
          <cell r="B11" t="str">
            <v>UNAIDS</v>
          </cell>
        </row>
        <row r="12">
          <cell r="A12" t="str">
            <v>Ministry of Fisheries</v>
          </cell>
          <cell r="B12" t="str">
            <v>UNESCO</v>
          </cell>
        </row>
        <row r="13">
          <cell r="A13" t="str">
            <v>Ministry of Aviation</v>
          </cell>
          <cell r="B13" t="str">
            <v>UNFPA</v>
          </cell>
        </row>
        <row r="14">
          <cell r="A14" t="str">
            <v>Ministry of Education, Science and Sports</v>
          </cell>
          <cell r="B14" t="str">
            <v>UNICEF</v>
          </cell>
        </row>
        <row r="15">
          <cell r="A15" t="str">
            <v>Ministry of Manpower, Youth and Employment</v>
          </cell>
          <cell r="B15" t="str">
            <v>UNIDO</v>
          </cell>
        </row>
        <row r="16">
          <cell r="A16" t="str">
            <v>Ministry of Health</v>
          </cell>
          <cell r="B16" t="str">
            <v>UNDP</v>
          </cell>
        </row>
        <row r="17">
          <cell r="A17" t="str">
            <v>Ministry of Women and Children's Affairs</v>
          </cell>
          <cell r="B17" t="str">
            <v>WFP</v>
          </cell>
        </row>
        <row r="18">
          <cell r="A18" t="str">
            <v>Office of the Government Machinery</v>
          </cell>
          <cell r="B18" t="str">
            <v>WHO</v>
          </cell>
        </row>
        <row r="19">
          <cell r="A19" t="str">
            <v>Ministry of Parliamentary Affairs</v>
          </cell>
          <cell r="B19" t="str">
            <v>Global Fund</v>
          </cell>
        </row>
        <row r="20">
          <cell r="A20" t="str">
            <v>Office of Parliament</v>
          </cell>
          <cell r="B20" t="str">
            <v>GAVI</v>
          </cell>
        </row>
        <row r="21">
          <cell r="A21" t="str">
            <v>Audit Service</v>
          </cell>
          <cell r="B21" t="str">
            <v>Austria</v>
          </cell>
        </row>
        <row r="22">
          <cell r="A22" t="str">
            <v>Public Services Commission</v>
          </cell>
          <cell r="B22" t="str">
            <v>Belgium</v>
          </cell>
        </row>
        <row r="23">
          <cell r="A23" t="str">
            <v>District Assemblies Common Fund</v>
          </cell>
          <cell r="B23" t="str">
            <v>Canada</v>
          </cell>
        </row>
        <row r="24">
          <cell r="A24" t="str">
            <v>Electoral Commission</v>
          </cell>
          <cell r="B24" t="str">
            <v>Denmark</v>
          </cell>
        </row>
        <row r="25">
          <cell r="A25" t="str">
            <v>Ministry of Foreign Affairs and NEPAD</v>
          </cell>
          <cell r="B25" t="str">
            <v>Finland</v>
          </cell>
        </row>
        <row r="26">
          <cell r="A26" t="str">
            <v>Ministry of Finance and Economic Planning</v>
          </cell>
          <cell r="B26" t="str">
            <v>France</v>
          </cell>
        </row>
        <row r="27">
          <cell r="A27" t="str">
            <v>Ministry of Local Government, Rural Devt and Environment</v>
          </cell>
          <cell r="B27" t="str">
            <v>Germany</v>
          </cell>
        </row>
        <row r="28">
          <cell r="A28" t="str">
            <v>National Commission for Civic Education</v>
          </cell>
          <cell r="B28" t="str">
            <v>Italy</v>
          </cell>
        </row>
        <row r="29">
          <cell r="A29" t="str">
            <v>Ministry of Chieftancy and Culture</v>
          </cell>
          <cell r="B29" t="str">
            <v>Japan</v>
          </cell>
        </row>
        <row r="30">
          <cell r="A30" t="str">
            <v>National Media Commission</v>
          </cell>
          <cell r="B30" t="str">
            <v>Netherlands</v>
          </cell>
        </row>
        <row r="31">
          <cell r="A31" t="str">
            <v>Ministry of Information and National Orientation</v>
          </cell>
          <cell r="B31" t="str">
            <v>Norway</v>
          </cell>
        </row>
        <row r="32">
          <cell r="A32" t="str">
            <v>Ministry of Justice</v>
          </cell>
          <cell r="B32" t="str">
            <v>Spain</v>
          </cell>
        </row>
        <row r="33">
          <cell r="A33" t="str">
            <v>Ministry of Defence</v>
          </cell>
          <cell r="B33" t="str">
            <v>Sweden</v>
          </cell>
        </row>
        <row r="34">
          <cell r="A34" t="str">
            <v>Commission on Human Rights and Administrative Justice</v>
          </cell>
          <cell r="B34" t="str">
            <v>Switzerland</v>
          </cell>
        </row>
        <row r="35">
          <cell r="A35" t="str">
            <v>Judicial Service</v>
          </cell>
          <cell r="B35" t="str">
            <v>United Kingdom</v>
          </cell>
        </row>
        <row r="36">
          <cell r="A36" t="str">
            <v>Ministry of Interior</v>
          </cell>
          <cell r="B36" t="str">
            <v>United States</v>
          </cell>
        </row>
        <row r="37">
          <cell r="A37" t="str">
            <v>National Development Planning Commission</v>
          </cell>
          <cell r="B37" t="str">
            <v>BADEA</v>
          </cell>
        </row>
        <row r="38">
          <cell r="A38" t="str">
            <v>National Labour Commission</v>
          </cell>
          <cell r="B38" t="str">
            <v>CHINA</v>
          </cell>
        </row>
        <row r="39">
          <cell r="A39" t="str">
            <v>Ministry for Public Sector Reforms</v>
          </cell>
          <cell r="B39" t="str">
            <v>ECWF</v>
          </cell>
        </row>
        <row r="40">
          <cell r="A40" t="str">
            <v>Ministry of National Security</v>
          </cell>
          <cell r="B40" t="str">
            <v>EIB</v>
          </cell>
        </row>
        <row r="41">
          <cell r="B41" t="str">
            <v>EXIM CHINA</v>
          </cell>
        </row>
        <row r="42">
          <cell r="B42" t="str">
            <v>EXIM INDIA</v>
          </cell>
        </row>
        <row r="43">
          <cell r="B43" t="str">
            <v>INDIA</v>
          </cell>
        </row>
        <row r="44">
          <cell r="B44" t="str">
            <v>Kuwait</v>
          </cell>
        </row>
        <row r="45">
          <cell r="B45" t="str">
            <v>NTF</v>
          </cell>
        </row>
        <row r="46">
          <cell r="B46" t="str">
            <v>OPEC</v>
          </cell>
        </row>
        <row r="47">
          <cell r="B47" t="str">
            <v>FORTIS</v>
          </cell>
        </row>
        <row r="48">
          <cell r="B48" t="str">
            <v>KBC</v>
          </cell>
        </row>
        <row r="49">
          <cell r="B49" t="str">
            <v>BBP</v>
          </cell>
        </row>
        <row r="50">
          <cell r="B50" t="str">
            <v>SBG</v>
          </cell>
        </row>
        <row r="51">
          <cell r="B51" t="str">
            <v>GIB</v>
          </cell>
        </row>
        <row r="52">
          <cell r="B52" t="str">
            <v>US - MCA</v>
          </cell>
        </row>
        <row r="53">
          <cell r="B53" t="str">
            <v>USAID</v>
          </cell>
        </row>
        <row r="54">
          <cell r="B54" t="str">
            <v>ING</v>
          </cell>
        </row>
        <row r="55">
          <cell r="B55" t="str">
            <v>RABO Bank</v>
          </cell>
        </row>
        <row r="56">
          <cell r="B56" t="str">
            <v>BHAPO</v>
          </cell>
        </row>
        <row r="57">
          <cell r="B57" t="str">
            <v>SCB</v>
          </cell>
        </row>
        <row r="58">
          <cell r="B58" t="str">
            <v>COMMERZ BANK</v>
          </cell>
        </row>
        <row r="59">
          <cell r="B59" t="str">
            <v>EXIM USA</v>
          </cell>
        </row>
        <row r="60">
          <cell r="B60" t="str">
            <v>PTIC</v>
          </cell>
        </row>
        <row r="61">
          <cell r="B61" t="str">
            <v>Saudi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  <sheetName val="BSD2-Annex_811"/>
      <sheetName val="2_Pct"/>
      <sheetName val="BSD2-Annex_812"/>
      <sheetName val="2_Pct1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2C1B-BE24-4C56-8BCD-1062BBA514E2}">
  <dimension ref="A2:H30"/>
  <sheetViews>
    <sheetView workbookViewId="0">
      <selection activeCell="B12" sqref="B12"/>
    </sheetView>
  </sheetViews>
  <sheetFormatPr defaultRowHeight="12.5"/>
  <cols>
    <col min="1" max="1" width="38.54296875" bestFit="1" customWidth="1"/>
    <col min="2" max="2" width="18.08984375" bestFit="1" customWidth="1"/>
    <col min="3" max="3" width="18.1796875" bestFit="1" customWidth="1"/>
    <col min="4" max="4" width="16.453125" bestFit="1" customWidth="1"/>
    <col min="5" max="5" width="13.81640625" bestFit="1" customWidth="1"/>
    <col min="6" max="6" width="18.08984375" bestFit="1" customWidth="1"/>
    <col min="7" max="8" width="18.1796875" bestFit="1" customWidth="1"/>
  </cols>
  <sheetData>
    <row r="2" spans="1:8" ht="13">
      <c r="A2" s="75"/>
      <c r="B2" s="105" t="s">
        <v>126</v>
      </c>
      <c r="C2" s="106"/>
      <c r="D2" s="105" t="s">
        <v>130</v>
      </c>
      <c r="E2" s="106"/>
      <c r="F2" s="105" t="s">
        <v>126</v>
      </c>
      <c r="G2" s="107"/>
      <c r="H2" s="106"/>
    </row>
    <row r="3" spans="1:8" ht="39.5" thickBot="1">
      <c r="A3" s="79"/>
      <c r="B3" s="64" t="s">
        <v>128</v>
      </c>
      <c r="C3" s="53" t="s">
        <v>127</v>
      </c>
      <c r="D3" s="74" t="s">
        <v>131</v>
      </c>
      <c r="E3" s="54" t="s">
        <v>139</v>
      </c>
      <c r="F3" s="64" t="s">
        <v>132</v>
      </c>
      <c r="G3" s="54" t="s">
        <v>134</v>
      </c>
      <c r="H3" s="74" t="s">
        <v>133</v>
      </c>
    </row>
    <row r="4" spans="1:8" ht="13">
      <c r="A4" s="75"/>
      <c r="B4" s="65"/>
      <c r="C4" s="2"/>
      <c r="D4" s="75"/>
      <c r="F4" s="75"/>
      <c r="H4" s="78"/>
    </row>
    <row r="5" spans="1:8" ht="13">
      <c r="A5" s="75"/>
      <c r="B5" s="65"/>
      <c r="C5" s="2"/>
      <c r="D5" s="75"/>
      <c r="F5" s="75"/>
      <c r="H5" s="75"/>
    </row>
    <row r="6" spans="1:8" ht="13">
      <c r="A6" s="80" t="s">
        <v>123</v>
      </c>
      <c r="B6" s="66" t="e">
        <f t="shared" ref="B6:H6" si="0">B8+B14</f>
        <v>#REF!</v>
      </c>
      <c r="C6" s="55" t="e">
        <f t="shared" si="0"/>
        <v>#REF!</v>
      </c>
      <c r="D6" s="66" t="e">
        <f t="shared" si="0"/>
        <v>#REF!</v>
      </c>
      <c r="E6" s="55" t="e">
        <f t="shared" si="0"/>
        <v>#REF!</v>
      </c>
      <c r="F6" s="66">
        <f t="shared" si="0"/>
        <v>52243.965616223475</v>
      </c>
      <c r="G6" s="55" t="e">
        <f t="shared" si="0"/>
        <v>#REF!</v>
      </c>
      <c r="H6" s="66" t="e">
        <f t="shared" si="0"/>
        <v>#REF!</v>
      </c>
    </row>
    <row r="7" spans="1:8" ht="13">
      <c r="A7" s="75"/>
      <c r="B7" s="67"/>
      <c r="C7" s="56"/>
      <c r="D7" s="68"/>
      <c r="E7" s="57"/>
      <c r="F7" s="68"/>
      <c r="G7" s="57"/>
      <c r="H7" s="68"/>
    </row>
    <row r="8" spans="1:8" s="1" customFormat="1" ht="13">
      <c r="A8" s="80" t="s">
        <v>124</v>
      </c>
      <c r="B8" s="66">
        <f>SUM(B9:B12)</f>
        <v>16816.253035896269</v>
      </c>
      <c r="C8" s="55" t="e">
        <f t="shared" ref="C8:H8" si="1">SUM(C9:C12)</f>
        <v>#REF!</v>
      </c>
      <c r="D8" s="66" t="e">
        <f t="shared" si="1"/>
        <v>#REF!</v>
      </c>
      <c r="E8" s="55" t="e">
        <f t="shared" si="1"/>
        <v>#REF!</v>
      </c>
      <c r="F8" s="66">
        <f t="shared" si="1"/>
        <v>30156.203553185009</v>
      </c>
      <c r="G8" s="55" t="e">
        <f t="shared" si="1"/>
        <v>#REF!</v>
      </c>
      <c r="H8" s="66" t="e">
        <f t="shared" si="1"/>
        <v>#REF!</v>
      </c>
    </row>
    <row r="9" spans="1:8">
      <c r="A9" s="81" t="s">
        <v>142</v>
      </c>
      <c r="B9" s="68">
        <v>5355.7605784080833</v>
      </c>
      <c r="C9" s="57" t="e">
        <f>B9*$C$23</f>
        <v>#REF!</v>
      </c>
      <c r="D9" s="68" t="e">
        <f>(G9-C9)-E9</f>
        <v>#REF!</v>
      </c>
      <c r="E9" s="57" t="e">
        <f>G9-H9</f>
        <v>#REF!</v>
      </c>
      <c r="F9" s="68">
        <f>'Revised 2023 Debt Data'!M15</f>
        <v>9115.0094998331588</v>
      </c>
      <c r="G9" s="57" t="e">
        <f>F9*$G$23</f>
        <v>#REF!</v>
      </c>
      <c r="H9" s="68" t="e">
        <f>F9*$C$23</f>
        <v>#REF!</v>
      </c>
    </row>
    <row r="10" spans="1:8">
      <c r="A10" s="81" t="s">
        <v>143</v>
      </c>
      <c r="B10" s="68">
        <v>5419.8534890202873</v>
      </c>
      <c r="C10" s="57" t="e">
        <f t="shared" ref="C10:C12" si="2">B10*$C$23</f>
        <v>#REF!</v>
      </c>
      <c r="D10" s="68" t="e">
        <f t="shared" ref="D10:D12" si="3">(G10-C10)-E10</f>
        <v>#REF!</v>
      </c>
      <c r="E10" s="57" t="e">
        <f t="shared" ref="E10:E12" si="4">G10-H10</f>
        <v>#REF!</v>
      </c>
      <c r="F10" s="68">
        <f>'Revised 2023 Debt Data'!M16</f>
        <v>5456.9164783913657</v>
      </c>
      <c r="G10" s="57" t="e">
        <f>F10*$G$23</f>
        <v>#REF!</v>
      </c>
      <c r="H10" s="68" t="e">
        <f t="shared" ref="H10:H11" si="5">F10*$C$23</f>
        <v>#REF!</v>
      </c>
    </row>
    <row r="11" spans="1:8">
      <c r="A11" s="81" t="s">
        <v>144</v>
      </c>
      <c r="B11" s="68">
        <v>2360.5319684679016</v>
      </c>
      <c r="C11" s="57" t="e">
        <f t="shared" si="2"/>
        <v>#REF!</v>
      </c>
      <c r="D11" s="68" t="e">
        <f t="shared" si="3"/>
        <v>#REF!</v>
      </c>
      <c r="E11" s="57" t="e">
        <f t="shared" si="4"/>
        <v>#REF!</v>
      </c>
      <c r="F11" s="68">
        <f>'Revised 2023 Debt Data'!M17</f>
        <v>2480.4109699604842</v>
      </c>
      <c r="G11" s="57" t="e">
        <f>F11*$G$23</f>
        <v>#REF!</v>
      </c>
      <c r="H11" s="68" t="e">
        <f t="shared" si="5"/>
        <v>#REF!</v>
      </c>
    </row>
    <row r="12" spans="1:8">
      <c r="A12" s="81" t="s">
        <v>145</v>
      </c>
      <c r="B12" s="68">
        <v>3680.1069999999972</v>
      </c>
      <c r="C12" s="57" t="e">
        <f t="shared" si="2"/>
        <v>#REF!</v>
      </c>
      <c r="D12" s="68" t="e">
        <f t="shared" si="3"/>
        <v>#REF!</v>
      </c>
      <c r="E12" s="57" t="e">
        <f t="shared" si="4"/>
        <v>#REF!</v>
      </c>
      <c r="F12" s="68">
        <f>'Revised 2023 Debt Data'!M18</f>
        <v>13103.866604999999</v>
      </c>
      <c r="G12" s="57" t="e">
        <f>F12*$G$23</f>
        <v>#REF!</v>
      </c>
      <c r="H12" s="68" t="e">
        <f>F12*$C$23</f>
        <v>#REF!</v>
      </c>
    </row>
    <row r="13" spans="1:8">
      <c r="A13" s="75"/>
      <c r="B13" s="68"/>
      <c r="C13" s="57"/>
      <c r="D13" s="68"/>
      <c r="E13" s="57"/>
      <c r="F13" s="68"/>
      <c r="G13" s="57"/>
      <c r="H13" s="68"/>
    </row>
    <row r="14" spans="1:8" s="1" customFormat="1" ht="13">
      <c r="A14" s="80" t="s">
        <v>125</v>
      </c>
      <c r="B14" s="66" t="e">
        <f t="shared" ref="B14:F14" si="6">SUM(B15:B20)-B17</f>
        <v>#REF!</v>
      </c>
      <c r="C14" s="55" t="e">
        <f t="shared" si="6"/>
        <v>#REF!</v>
      </c>
      <c r="D14" s="66" t="e">
        <f t="shared" si="6"/>
        <v>#REF!</v>
      </c>
      <c r="E14" s="55" t="e">
        <f t="shared" si="6"/>
        <v>#REF!</v>
      </c>
      <c r="F14" s="66">
        <f t="shared" si="6"/>
        <v>22087.76206303847</v>
      </c>
      <c r="G14" s="55" t="e">
        <f>SUM(G15:G20)-G17</f>
        <v>#REF!</v>
      </c>
      <c r="H14" s="66" t="e">
        <f>SUM(H15:H20)-H17</f>
        <v>#REF!</v>
      </c>
    </row>
    <row r="15" spans="1:8">
      <c r="A15" s="81" t="s">
        <v>141</v>
      </c>
      <c r="B15" s="57" t="e">
        <f>#REF!</f>
        <v>#REF!</v>
      </c>
      <c r="C15" s="68" t="e">
        <f>B15*$C$23</f>
        <v>#REF!</v>
      </c>
      <c r="D15" s="68" t="e">
        <f t="shared" ref="D15:D20" si="7">(G15-C15)-E15</f>
        <v>#REF!</v>
      </c>
      <c r="E15" s="57" t="e">
        <f t="shared" ref="E15:E20" si="8">G15-H15</f>
        <v>#REF!</v>
      </c>
      <c r="F15" s="68">
        <f>'Revised 2023 Debt Data'!M23</f>
        <v>5757.5914245244148</v>
      </c>
      <c r="G15" s="57" t="e">
        <f>F15*$G$23</f>
        <v>#REF!</v>
      </c>
      <c r="H15" s="68" t="e">
        <f>G15</f>
        <v>#REF!</v>
      </c>
    </row>
    <row r="16" spans="1:8">
      <c r="A16" s="81" t="s">
        <v>146</v>
      </c>
      <c r="B16" s="57" t="e">
        <f>#REF!</f>
        <v>#REF!</v>
      </c>
      <c r="C16" s="68" t="e">
        <f t="shared" ref="C16:C20" si="9">B16*$C$23</f>
        <v>#REF!</v>
      </c>
      <c r="D16" s="68" t="e">
        <f t="shared" si="7"/>
        <v>#REF!</v>
      </c>
      <c r="E16" s="57" t="e">
        <f t="shared" si="8"/>
        <v>#REF!</v>
      </c>
      <c r="F16" s="68">
        <f>'Revised 2023 Debt Data'!M32</f>
        <v>10613.363923428406</v>
      </c>
      <c r="G16" s="57" t="e">
        <f t="shared" ref="G16:G20" si="10">F16*$G$23</f>
        <v>#REF!</v>
      </c>
      <c r="H16" s="68" t="e">
        <f>G16-G17+H17</f>
        <v>#REF!</v>
      </c>
    </row>
    <row r="17" spans="1:8" s="20" customFormat="1" ht="13">
      <c r="A17" s="86" t="s">
        <v>140</v>
      </c>
      <c r="B17" s="88" t="e">
        <f>#REF!</f>
        <v>#REF!</v>
      </c>
      <c r="C17" s="87" t="e">
        <f t="shared" si="9"/>
        <v>#REF!</v>
      </c>
      <c r="D17" s="87" t="e">
        <f t="shared" si="7"/>
        <v>#REF!</v>
      </c>
      <c r="E17" s="88" t="e">
        <f t="shared" si="8"/>
        <v>#REF!</v>
      </c>
      <c r="F17" s="87">
        <f>('Revised 2023 Debt Data'!M36+'Revised 2023 Debt Data'!M37+'Revised 2023 Debt Data'!M38+'Revised 2023 Debt Data'!M39+'Revised 2023 Debt Data'!M40)</f>
        <v>803.13618099999985</v>
      </c>
      <c r="G17" s="88" t="e">
        <f t="shared" si="10"/>
        <v>#REF!</v>
      </c>
      <c r="H17" s="87" t="e">
        <f>F17*$C$23</f>
        <v>#REF!</v>
      </c>
    </row>
    <row r="18" spans="1:8">
      <c r="A18" s="81" t="s">
        <v>147</v>
      </c>
      <c r="B18" s="57" t="e">
        <f>#REF!</f>
        <v>#REF!</v>
      </c>
      <c r="C18" s="68" t="e">
        <f t="shared" si="9"/>
        <v>#REF!</v>
      </c>
      <c r="D18" s="68" t="e">
        <f t="shared" si="7"/>
        <v>#REF!</v>
      </c>
      <c r="E18" s="57" t="e">
        <f t="shared" si="8"/>
        <v>#REF!</v>
      </c>
      <c r="F18" s="68">
        <f>('Revised 2023 Debt Data'!M62+'Revised 2023 Debt Data'!M63+'Revised 2023 Debt Data'!M64+'Revised 2023 Debt Data'!M65+'Revised 2023 Debt Data'!M66+'Revised 2023 Debt Data'!M67+'Revised 2023 Debt Data'!M68+'Revised 2023 Debt Data'!M69)</f>
        <v>5506.8380156754338</v>
      </c>
      <c r="G18" s="57" t="e">
        <f t="shared" si="10"/>
        <v>#REF!</v>
      </c>
      <c r="H18" s="68" t="e">
        <f>G18</f>
        <v>#REF!</v>
      </c>
    </row>
    <row r="19" spans="1:8">
      <c r="A19" s="81" t="s">
        <v>148</v>
      </c>
      <c r="B19" s="57" t="e">
        <f>#REF!</f>
        <v>#REF!</v>
      </c>
      <c r="C19" s="68" t="e">
        <f t="shared" si="9"/>
        <v>#REF!</v>
      </c>
      <c r="D19" s="68" t="e">
        <f t="shared" si="7"/>
        <v>#REF!</v>
      </c>
      <c r="E19" s="57" t="e">
        <f t="shared" si="8"/>
        <v>#REF!</v>
      </c>
      <c r="F19" s="68">
        <f>'Revised 2023 Debt Data'!M70</f>
        <v>85.036766473799872</v>
      </c>
      <c r="G19" s="57" t="e">
        <f t="shared" si="10"/>
        <v>#REF!</v>
      </c>
      <c r="H19" s="68" t="e">
        <f>G19</f>
        <v>#REF!</v>
      </c>
    </row>
    <row r="20" spans="1:8">
      <c r="A20" s="81" t="s">
        <v>149</v>
      </c>
      <c r="B20" s="57" t="e">
        <f>#REF!</f>
        <v>#REF!</v>
      </c>
      <c r="C20" s="68" t="e">
        <f t="shared" si="9"/>
        <v>#REF!</v>
      </c>
      <c r="D20" s="68" t="e">
        <f t="shared" si="7"/>
        <v>#REF!</v>
      </c>
      <c r="E20" s="57" t="e">
        <f t="shared" si="8"/>
        <v>#REF!</v>
      </c>
      <c r="F20" s="68">
        <f>'Revised 2023 Debt Data'!M77</f>
        <v>124.93193293641644</v>
      </c>
      <c r="G20" s="57" t="e">
        <f t="shared" si="10"/>
        <v>#REF!</v>
      </c>
      <c r="H20" s="68" t="e">
        <f>F20*$C$23</f>
        <v>#REF!</v>
      </c>
    </row>
    <row r="21" spans="1:8">
      <c r="A21" s="82"/>
      <c r="B21" s="69"/>
      <c r="C21" s="58"/>
      <c r="D21" s="69"/>
      <c r="E21" s="58"/>
      <c r="F21" s="69"/>
      <c r="G21" s="58"/>
      <c r="H21" s="69"/>
    </row>
    <row r="22" spans="1:8" ht="13">
      <c r="A22" s="83" t="s">
        <v>135</v>
      </c>
      <c r="B22" s="69"/>
      <c r="C22" s="58"/>
      <c r="D22" s="69"/>
      <c r="E22" s="58"/>
      <c r="F22" s="69"/>
      <c r="G22" s="58"/>
      <c r="H22" s="69"/>
    </row>
    <row r="23" spans="1:8" s="52" customFormat="1" ht="13">
      <c r="A23" s="76" t="s">
        <v>129</v>
      </c>
      <c r="B23" s="70"/>
      <c r="C23" s="60" t="e">
        <f>#REF!</f>
        <v>#REF!</v>
      </c>
      <c r="D23" s="70"/>
      <c r="E23" s="60"/>
      <c r="F23" s="76"/>
      <c r="G23" s="60" t="e">
        <f>'Revised 2023 Debt Data'!#REF!</f>
        <v>#REF!</v>
      </c>
      <c r="H23" s="70"/>
    </row>
    <row r="24" spans="1:8" s="51" customFormat="1" ht="13">
      <c r="A24" s="77" t="s">
        <v>27</v>
      </c>
      <c r="B24" s="71"/>
      <c r="C24" s="59" t="e">
        <f>#REF!</f>
        <v>#REF!</v>
      </c>
      <c r="D24" s="71"/>
      <c r="E24" s="59"/>
      <c r="F24" s="77"/>
      <c r="G24" s="59">
        <f>'Revised 2023 Debt Data'!M98</f>
        <v>841632.93097850494</v>
      </c>
      <c r="H24" s="71"/>
    </row>
    <row r="25" spans="1:8" s="51" customFormat="1" ht="13">
      <c r="A25" s="77" t="s">
        <v>136</v>
      </c>
      <c r="B25" s="71"/>
      <c r="C25" s="59" t="e">
        <f>C26+C27</f>
        <v>#REF!</v>
      </c>
      <c r="D25" s="71"/>
      <c r="E25" s="59"/>
      <c r="F25" s="71"/>
      <c r="G25" s="59" t="e">
        <f>G26+G27</f>
        <v>#REF!</v>
      </c>
      <c r="H25" s="71"/>
    </row>
    <row r="26" spans="1:8" s="62" customFormat="1" ht="13">
      <c r="A26" s="84" t="s">
        <v>138</v>
      </c>
      <c r="B26" s="72"/>
      <c r="C26" s="61" t="e">
        <f>(C8/C24)*100</f>
        <v>#REF!</v>
      </c>
      <c r="D26" s="72"/>
      <c r="E26" s="61"/>
      <c r="F26" s="72"/>
      <c r="G26" s="61" t="e">
        <f>(G8/G24)*100</f>
        <v>#REF!</v>
      </c>
      <c r="H26" s="72"/>
    </row>
    <row r="27" spans="1:8" s="62" customFormat="1" ht="13.5" thickBot="1">
      <c r="A27" s="85" t="s">
        <v>137</v>
      </c>
      <c r="B27" s="73"/>
      <c r="C27" s="63" t="e">
        <f>(C14/C24)*100</f>
        <v>#REF!</v>
      </c>
      <c r="D27" s="73"/>
      <c r="E27" s="63"/>
      <c r="F27" s="73"/>
      <c r="G27" s="63" t="e">
        <f>(G14/G24)*100</f>
        <v>#REF!</v>
      </c>
      <c r="H27" s="73"/>
    </row>
    <row r="30" spans="1:8">
      <c r="A30" s="3"/>
    </row>
  </sheetData>
  <mergeCells count="3">
    <mergeCell ref="B2:C2"/>
    <mergeCell ref="D2:E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0.26953125" defaultRowHeight="12.5"/>
  <cols>
    <col min="1" max="1" width="54.36328125" style="98" customWidth="1"/>
    <col min="2" max="12" width="11.90625" style="98" customWidth="1"/>
    <col min="13" max="13" width="11.90625" style="98" bestFit="1" customWidth="1"/>
    <col min="14" max="212" width="9.1796875" style="98" customWidth="1"/>
    <col min="213" max="213" width="41" style="98" customWidth="1"/>
    <col min="214" max="214" width="11.26953125" style="98" bestFit="1" customWidth="1"/>
    <col min="215" max="215" width="10.54296875" style="98" bestFit="1" customWidth="1"/>
    <col min="216" max="216" width="10.26953125" style="98" bestFit="1"/>
    <col min="217" max="16384" width="10.26953125" style="98"/>
  </cols>
  <sheetData>
    <row r="1" spans="1:13" ht="20.5" thickBot="1">
      <c r="A1" s="109" t="s">
        <v>151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s="4" customFormat="1" ht="13">
      <c r="A2" s="12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90"/>
    </row>
    <row r="3" spans="1:13" s="6" customFormat="1" ht="13">
      <c r="A3" s="91" t="s">
        <v>112</v>
      </c>
      <c r="B3" s="92" t="s">
        <v>28</v>
      </c>
      <c r="C3" s="92" t="s">
        <v>29</v>
      </c>
      <c r="D3" s="92" t="s">
        <v>30</v>
      </c>
      <c r="E3" s="92" t="s">
        <v>31</v>
      </c>
      <c r="F3" s="92" t="s">
        <v>32</v>
      </c>
      <c r="G3" s="92" t="s">
        <v>33</v>
      </c>
      <c r="H3" s="92" t="s">
        <v>34</v>
      </c>
      <c r="I3" s="92" t="s">
        <v>35</v>
      </c>
      <c r="J3" s="92" t="s">
        <v>36</v>
      </c>
      <c r="K3" s="92" t="s">
        <v>37</v>
      </c>
      <c r="L3" s="92" t="s">
        <v>38</v>
      </c>
      <c r="M3" s="92" t="s">
        <v>39</v>
      </c>
    </row>
    <row r="4" spans="1:13">
      <c r="A4" s="98" t="s">
        <v>150</v>
      </c>
      <c r="B4" s="99">
        <v>29331.212407315339</v>
      </c>
      <c r="C4" s="99">
        <v>29111.170377286318</v>
      </c>
      <c r="D4" s="99">
        <v>29367.344747981209</v>
      </c>
      <c r="E4" s="99">
        <v>29411.767523027513</v>
      </c>
      <c r="F4" s="99">
        <v>29856.773225361048</v>
      </c>
      <c r="G4" s="99">
        <v>29803.743844135148</v>
      </c>
      <c r="H4" s="99">
        <v>29998.954002933839</v>
      </c>
      <c r="I4" s="99">
        <v>29926.348495927614</v>
      </c>
      <c r="J4" s="99">
        <v>29661.265332291619</v>
      </c>
      <c r="K4" s="99">
        <v>29656.086323557338</v>
      </c>
      <c r="L4" s="99">
        <v>30002.474342963233</v>
      </c>
      <c r="M4" s="99">
        <v>30156.203553185009</v>
      </c>
    </row>
    <row r="5" spans="1:13">
      <c r="A5" s="98" t="s">
        <v>111</v>
      </c>
      <c r="B5" s="99">
        <v>22841.425766138746</v>
      </c>
      <c r="C5" s="99">
        <v>22865.572822348298</v>
      </c>
      <c r="D5" s="99">
        <v>23007.925758706195</v>
      </c>
      <c r="E5" s="99">
        <v>23201.33073341395</v>
      </c>
      <c r="F5" s="99">
        <v>23242.319756303041</v>
      </c>
      <c r="G5" s="99">
        <v>23209.350902717732</v>
      </c>
      <c r="H5" s="99">
        <v>23383.44910365541</v>
      </c>
      <c r="I5" s="99">
        <v>23579.778214513379</v>
      </c>
      <c r="J5" s="99">
        <v>21772.775503203175</v>
      </c>
      <c r="K5" s="99">
        <v>21403.341981303573</v>
      </c>
      <c r="L5" s="99">
        <v>21576.642619500512</v>
      </c>
      <c r="M5" s="99">
        <v>22087.76206303847</v>
      </c>
    </row>
    <row r="6" spans="1:13" s="4" customFormat="1" ht="13.5" thickBot="1">
      <c r="A6" s="28" t="s">
        <v>109</v>
      </c>
      <c r="B6" s="43">
        <v>52172.638173454085</v>
      </c>
      <c r="C6" s="43">
        <v>51976.743199634613</v>
      </c>
      <c r="D6" s="43">
        <v>52375.270506687404</v>
      </c>
      <c r="E6" s="43">
        <v>52613.098256441459</v>
      </c>
      <c r="F6" s="43">
        <v>53099.092981664086</v>
      </c>
      <c r="G6" s="43">
        <v>53013.094746852876</v>
      </c>
      <c r="H6" s="43">
        <v>53382.403106589249</v>
      </c>
      <c r="I6" s="43">
        <v>53506.126710440993</v>
      </c>
      <c r="J6" s="43">
        <v>51434.040835494794</v>
      </c>
      <c r="K6" s="43">
        <v>51059.428304860907</v>
      </c>
      <c r="L6" s="43">
        <v>51579.11696246374</v>
      </c>
      <c r="M6" s="43">
        <v>52243.965616223475</v>
      </c>
    </row>
    <row r="7" spans="1:13" ht="13" thickTop="1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3">
      <c r="A8" s="108" t="s">
        <v>152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s="100" customFormat="1" ht="13">
      <c r="A9" s="95" t="s">
        <v>121</v>
      </c>
      <c r="B9" s="93" t="s">
        <v>28</v>
      </c>
      <c r="C9" s="93" t="s">
        <v>29</v>
      </c>
      <c r="D9" s="93" t="s">
        <v>30</v>
      </c>
      <c r="E9" s="93" t="s">
        <v>31</v>
      </c>
      <c r="F9" s="93" t="s">
        <v>32</v>
      </c>
      <c r="G9" s="93" t="s">
        <v>33</v>
      </c>
      <c r="H9" s="93" t="s">
        <v>34</v>
      </c>
      <c r="I9" s="93" t="s">
        <v>35</v>
      </c>
      <c r="J9" s="93" t="s">
        <v>36</v>
      </c>
      <c r="K9" s="93" t="s">
        <v>37</v>
      </c>
      <c r="L9" s="93" t="s">
        <v>38</v>
      </c>
      <c r="M9" s="93" t="s">
        <v>39</v>
      </c>
    </row>
    <row r="10" spans="1:13">
      <c r="A10" s="98" t="s">
        <v>0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>
      <c r="A11" s="98" t="s">
        <v>1</v>
      </c>
      <c r="B11" s="17">
        <v>29331.212407315339</v>
      </c>
      <c r="C11" s="17">
        <v>29111.170377286318</v>
      </c>
      <c r="D11" s="17">
        <v>29367.344747981209</v>
      </c>
      <c r="E11" s="17">
        <v>29411.767523027513</v>
      </c>
      <c r="F11" s="17">
        <v>29856.773225361048</v>
      </c>
      <c r="G11" s="17">
        <v>29803.743844135148</v>
      </c>
      <c r="H11" s="17">
        <v>29998.954002933839</v>
      </c>
      <c r="I11" s="17">
        <v>29926.348495927614</v>
      </c>
      <c r="J11" s="17">
        <v>29661.265332291619</v>
      </c>
      <c r="K11" s="17">
        <v>29656.086323557338</v>
      </c>
      <c r="L11" s="17">
        <v>30002.474342963233</v>
      </c>
      <c r="M11" s="17">
        <v>30156.203553185009</v>
      </c>
    </row>
    <row r="12" spans="1:13" s="4" customFormat="1" ht="13.5" thickBot="1">
      <c r="A12" s="11" t="s">
        <v>16</v>
      </c>
      <c r="B12" s="38">
        <v>29331.212407315339</v>
      </c>
      <c r="C12" s="38">
        <v>29111.170377286318</v>
      </c>
      <c r="D12" s="38">
        <v>29367.344747981209</v>
      </c>
      <c r="E12" s="38">
        <v>29411.767523027513</v>
      </c>
      <c r="F12" s="38">
        <v>29856.773225361048</v>
      </c>
      <c r="G12" s="38">
        <v>29803.743844135148</v>
      </c>
      <c r="H12" s="38">
        <v>29998.954002933839</v>
      </c>
      <c r="I12" s="38">
        <v>29926.348495927614</v>
      </c>
      <c r="J12" s="38">
        <v>29661.265332291619</v>
      </c>
      <c r="K12" s="38">
        <v>29656.086323557338</v>
      </c>
      <c r="L12" s="38">
        <v>30002.474342963233</v>
      </c>
      <c r="M12" s="38">
        <v>30156.203553185009</v>
      </c>
    </row>
    <row r="14" spans="1:13" ht="13">
      <c r="A14" s="91" t="s">
        <v>120</v>
      </c>
      <c r="B14" s="94" t="s">
        <v>28</v>
      </c>
      <c r="C14" s="94" t="s">
        <v>29</v>
      </c>
      <c r="D14" s="94" t="s">
        <v>30</v>
      </c>
      <c r="E14" s="94" t="s">
        <v>31</v>
      </c>
      <c r="F14" s="94" t="s">
        <v>32</v>
      </c>
      <c r="G14" s="94" t="s">
        <v>33</v>
      </c>
      <c r="H14" s="94" t="s">
        <v>34</v>
      </c>
      <c r="I14" s="94" t="s">
        <v>35</v>
      </c>
      <c r="J14" s="94" t="s">
        <v>36</v>
      </c>
      <c r="K14" s="94" t="s">
        <v>37</v>
      </c>
      <c r="L14" s="94" t="s">
        <v>38</v>
      </c>
      <c r="M14" s="94" t="s">
        <v>39</v>
      </c>
    </row>
    <row r="15" spans="1:13">
      <c r="A15" s="98" t="s">
        <v>2</v>
      </c>
      <c r="B15" s="89">
        <v>8219.0936366192891</v>
      </c>
      <c r="C15" s="89">
        <v>8112.4152130122275</v>
      </c>
      <c r="D15" s="89">
        <v>8256.2895132645863</v>
      </c>
      <c r="E15" s="89">
        <v>8287.5804596809576</v>
      </c>
      <c r="F15" s="89">
        <v>8850.2170254594403</v>
      </c>
      <c r="G15" s="89">
        <v>8955.6505510519219</v>
      </c>
      <c r="H15" s="89">
        <v>8979.9267911098559</v>
      </c>
      <c r="I15" s="89">
        <v>8948.5246448740654</v>
      </c>
      <c r="J15" s="89">
        <v>8815.8558265754054</v>
      </c>
      <c r="K15" s="89">
        <v>8794.5128828713077</v>
      </c>
      <c r="L15" s="89">
        <v>8993.9865046202231</v>
      </c>
      <c r="M15" s="89">
        <v>9115.0094998331588</v>
      </c>
    </row>
    <row r="16" spans="1:13">
      <c r="A16" s="98" t="s">
        <v>3</v>
      </c>
      <c r="B16" s="89">
        <v>5453.6130700850517</v>
      </c>
      <c r="C16" s="89">
        <v>5361.6463796154476</v>
      </c>
      <c r="D16" s="89">
        <v>5447.2020204774763</v>
      </c>
      <c r="E16" s="89">
        <v>5451.0340686470809</v>
      </c>
      <c r="F16" s="89">
        <v>5367.8107726426852</v>
      </c>
      <c r="G16" s="89">
        <v>5233.7911465068646</v>
      </c>
      <c r="H16" s="89">
        <v>5414.8346731844667</v>
      </c>
      <c r="I16" s="89">
        <v>5382.2445535830893</v>
      </c>
      <c r="J16" s="89">
        <v>5281.0391389810193</v>
      </c>
      <c r="K16" s="89">
        <v>5292.7454988456466</v>
      </c>
      <c r="L16" s="89">
        <v>5409.0734779932109</v>
      </c>
      <c r="M16" s="89">
        <v>5456.9164783913657</v>
      </c>
    </row>
    <row r="17" spans="1:13">
      <c r="A17" s="98" t="s">
        <v>4</v>
      </c>
      <c r="B17" s="17">
        <v>2554.6390956109967</v>
      </c>
      <c r="C17" s="17">
        <v>2533.2421796586418</v>
      </c>
      <c r="D17" s="17">
        <v>2559.9866092391471</v>
      </c>
      <c r="E17" s="17">
        <v>2569.2863896994759</v>
      </c>
      <c r="F17" s="17">
        <v>2534.8788222589242</v>
      </c>
      <c r="G17" s="17">
        <v>2510.4355415763625</v>
      </c>
      <c r="H17" s="17">
        <v>2500.3259336395167</v>
      </c>
      <c r="I17" s="17">
        <v>2491.7126924704612</v>
      </c>
      <c r="J17" s="17">
        <v>2460.5037617351936</v>
      </c>
      <c r="K17" s="17">
        <v>2464.9613368403834</v>
      </c>
      <c r="L17" s="17">
        <v>2495.5477553497967</v>
      </c>
      <c r="M17" s="17">
        <v>2480.4109699604842</v>
      </c>
    </row>
    <row r="18" spans="1:13">
      <c r="A18" s="98" t="s">
        <v>5</v>
      </c>
      <c r="B18" s="89">
        <v>13103.866604999999</v>
      </c>
      <c r="C18" s="89">
        <v>13103.866604999999</v>
      </c>
      <c r="D18" s="89">
        <v>13103.866604999999</v>
      </c>
      <c r="E18" s="89">
        <v>13103.866604999999</v>
      </c>
      <c r="F18" s="89">
        <v>13103.866604999999</v>
      </c>
      <c r="G18" s="89">
        <v>13103.866604999999</v>
      </c>
      <c r="H18" s="89">
        <v>13103.866604999999</v>
      </c>
      <c r="I18" s="89">
        <v>13103.866604999999</v>
      </c>
      <c r="J18" s="89">
        <v>13103.866604999999</v>
      </c>
      <c r="K18" s="89">
        <v>13103.866604999999</v>
      </c>
      <c r="L18" s="89">
        <v>13103.866604999999</v>
      </c>
      <c r="M18" s="89">
        <v>13103.866604999999</v>
      </c>
    </row>
    <row r="19" spans="1:13" s="4" customFormat="1" ht="13.5" thickBot="1">
      <c r="A19" s="11" t="s">
        <v>16</v>
      </c>
      <c r="B19" s="38">
        <v>29331.212407315339</v>
      </c>
      <c r="C19" s="38">
        <v>29111.170377286318</v>
      </c>
      <c r="D19" s="38">
        <v>29367.344747981209</v>
      </c>
      <c r="E19" s="38">
        <v>29411.767523027513</v>
      </c>
      <c r="F19" s="38">
        <v>29856.773225361048</v>
      </c>
      <c r="G19" s="38">
        <v>29803.743844135148</v>
      </c>
      <c r="H19" s="38">
        <v>29998.954002933839</v>
      </c>
      <c r="I19" s="38">
        <v>29926.348495927614</v>
      </c>
      <c r="J19" s="38">
        <v>29661.265332291619</v>
      </c>
      <c r="K19" s="38">
        <v>29656.086323557338</v>
      </c>
      <c r="L19" s="38">
        <v>30002.474342963233</v>
      </c>
      <c r="M19" s="38">
        <v>30156.203553185009</v>
      </c>
    </row>
    <row r="20" spans="1:13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13">
      <c r="A21" s="108" t="s">
        <v>153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 ht="13">
      <c r="A22" s="91" t="s">
        <v>122</v>
      </c>
      <c r="B22" s="94" t="s">
        <v>28</v>
      </c>
      <c r="C22" s="94" t="s">
        <v>29</v>
      </c>
      <c r="D22" s="94" t="s">
        <v>30</v>
      </c>
      <c r="E22" s="94" t="s">
        <v>31</v>
      </c>
      <c r="F22" s="94" t="s">
        <v>32</v>
      </c>
      <c r="G22" s="94" t="s">
        <v>33</v>
      </c>
      <c r="H22" s="94" t="s">
        <v>34</v>
      </c>
      <c r="I22" s="94" t="s">
        <v>35</v>
      </c>
      <c r="J22" s="94" t="s">
        <v>36</v>
      </c>
      <c r="K22" s="94" t="s">
        <v>37</v>
      </c>
      <c r="L22" s="94" t="s">
        <v>38</v>
      </c>
      <c r="M22" s="94" t="s">
        <v>39</v>
      </c>
    </row>
    <row r="23" spans="1:13" s="4" customFormat="1" ht="13">
      <c r="A23" s="34" t="s">
        <v>94</v>
      </c>
      <c r="B23" s="13">
        <v>3588.9387140569897</v>
      </c>
      <c r="C23" s="13">
        <v>4108.3348212519177</v>
      </c>
      <c r="D23" s="13">
        <v>4382.3771969181344</v>
      </c>
      <c r="E23" s="13">
        <v>4514.7596847763589</v>
      </c>
      <c r="F23" s="13">
        <v>4614.2658835853526</v>
      </c>
      <c r="G23" s="13">
        <v>4634.6220850336731</v>
      </c>
      <c r="H23" s="13">
        <v>4844.3441585597366</v>
      </c>
      <c r="I23" s="13">
        <v>5009.6494756945076</v>
      </c>
      <c r="J23" s="13">
        <v>5193.5471957781456</v>
      </c>
      <c r="K23" s="13">
        <v>5239.2952837849607</v>
      </c>
      <c r="L23" s="13">
        <v>5658.5117638957036</v>
      </c>
      <c r="M23" s="13">
        <v>5757.5914245244148</v>
      </c>
    </row>
    <row r="24" spans="1:13">
      <c r="A24" s="35" t="s">
        <v>46</v>
      </c>
      <c r="B24" s="16">
        <v>116.16562372169213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</row>
    <row r="25" spans="1:13">
      <c r="A25" s="35" t="s">
        <v>47</v>
      </c>
      <c r="B25" s="16">
        <v>56.254521855015589</v>
      </c>
      <c r="C25" s="16">
        <v>55.167038926150134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1:13">
      <c r="A26" s="35" t="s">
        <v>48</v>
      </c>
      <c r="B26" s="16">
        <v>0</v>
      </c>
      <c r="C26" s="16">
        <v>107.56130528302914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1:13">
      <c r="A27" s="35" t="s">
        <v>49</v>
      </c>
      <c r="B27" s="18">
        <v>1923.0542643887718</v>
      </c>
      <c r="C27" s="18">
        <v>2118.1671254186217</v>
      </c>
      <c r="D27" s="18">
        <v>2096.3358063579358</v>
      </c>
      <c r="E27" s="18">
        <v>2133.7977806576437</v>
      </c>
      <c r="F27" s="18">
        <v>2075.2146766259793</v>
      </c>
      <c r="G27" s="18">
        <v>2081.6817507520882</v>
      </c>
      <c r="H27" s="18">
        <v>2183.4420787348645</v>
      </c>
      <c r="I27" s="18">
        <v>2226.0553382264884</v>
      </c>
      <c r="J27" s="18">
        <v>2441.5865969622805</v>
      </c>
      <c r="K27" s="18">
        <v>2516.0520093229934</v>
      </c>
      <c r="L27" s="18">
        <v>2716.2575969492723</v>
      </c>
      <c r="M27" s="18">
        <v>2641.8630263203077</v>
      </c>
    </row>
    <row r="28" spans="1:13">
      <c r="A28" s="35" t="s">
        <v>50</v>
      </c>
      <c r="B28" s="18">
        <v>891.09960630431362</v>
      </c>
      <c r="C28" s="18">
        <v>1062.2490387809371</v>
      </c>
      <c r="D28" s="18">
        <v>1251.7550066701151</v>
      </c>
      <c r="E28" s="18">
        <v>1325.9783511448989</v>
      </c>
      <c r="F28" s="18">
        <v>1515.0842043177263</v>
      </c>
      <c r="G28" s="18">
        <v>1502.95548738037</v>
      </c>
      <c r="H28" s="18">
        <v>1541.8225864966255</v>
      </c>
      <c r="I28" s="18">
        <v>1589.9910286512675</v>
      </c>
      <c r="J28" s="18">
        <v>1453.347457799453</v>
      </c>
      <c r="K28" s="18">
        <v>1425.5981631088264</v>
      </c>
      <c r="L28" s="18">
        <v>1391.9215527378217</v>
      </c>
      <c r="M28" s="18">
        <v>1451.7424423116545</v>
      </c>
    </row>
    <row r="29" spans="1:13">
      <c r="A29" s="35" t="s">
        <v>51</v>
      </c>
      <c r="B29" s="16">
        <v>602.36469778719697</v>
      </c>
      <c r="C29" s="16">
        <v>765.19031284317907</v>
      </c>
      <c r="D29" s="16">
        <v>1034.2863838900839</v>
      </c>
      <c r="E29" s="16">
        <v>1054.9835529738166</v>
      </c>
      <c r="F29" s="16">
        <v>1023.9670026416469</v>
      </c>
      <c r="G29" s="16">
        <v>1049.9848469012152</v>
      </c>
      <c r="H29" s="16">
        <v>1119.0794933282466</v>
      </c>
      <c r="I29" s="16">
        <v>1193.6031088167517</v>
      </c>
      <c r="J29" s="16">
        <v>1298.6131410164123</v>
      </c>
      <c r="K29" s="16">
        <v>1297.6451113531409</v>
      </c>
      <c r="L29" s="16">
        <v>1550.33261420861</v>
      </c>
      <c r="M29" s="16">
        <v>1663.9859558924525</v>
      </c>
    </row>
    <row r="30" spans="1:13">
      <c r="A30" s="35" t="s">
        <v>52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</row>
    <row r="31" spans="1:13">
      <c r="A31" s="35" t="s">
        <v>53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</row>
    <row r="32" spans="1:13" s="4" customFormat="1" ht="13">
      <c r="A32" s="34" t="s">
        <v>95</v>
      </c>
      <c r="B32" s="13">
        <v>11233.209326904387</v>
      </c>
      <c r="C32" s="13">
        <v>10183.746426581232</v>
      </c>
      <c r="D32" s="13">
        <v>10054.159491165501</v>
      </c>
      <c r="E32" s="13">
        <v>10072.033450667592</v>
      </c>
      <c r="F32" s="13">
        <v>10030.447559391512</v>
      </c>
      <c r="G32" s="13">
        <v>10009.746276822962</v>
      </c>
      <c r="H32" s="13">
        <v>9980.2065811919238</v>
      </c>
      <c r="I32" s="13">
        <v>10070.589854929141</v>
      </c>
      <c r="J32" s="13">
        <v>11000.5273862171</v>
      </c>
      <c r="K32" s="13">
        <v>10679.85375037841</v>
      </c>
      <c r="L32" s="13">
        <v>10496.701051576489</v>
      </c>
      <c r="M32" s="25">
        <v>10613.363923428406</v>
      </c>
    </row>
    <row r="33" spans="1:13">
      <c r="A33" s="35" t="s">
        <v>54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</row>
    <row r="34" spans="1:13">
      <c r="A34" s="35" t="s">
        <v>118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</row>
    <row r="35" spans="1:13">
      <c r="A35" s="35" t="s">
        <v>55</v>
      </c>
      <c r="B35" s="18">
        <v>1041.1064585897659</v>
      </c>
      <c r="C35" s="18">
        <v>178.28310701287859</v>
      </c>
      <c r="D35" s="18">
        <v>178.26692784478143</v>
      </c>
      <c r="E35" s="18">
        <v>179.27562063647068</v>
      </c>
      <c r="F35" s="18">
        <v>178.93758043359446</v>
      </c>
      <c r="G35" s="18">
        <v>178.53588282876021</v>
      </c>
      <c r="H35" s="18">
        <v>154.24114005686206</v>
      </c>
      <c r="I35" s="18">
        <v>154.05782284843318</v>
      </c>
      <c r="J35" s="18">
        <v>54.912710012957092</v>
      </c>
      <c r="K35" s="18">
        <v>53.173990938398532</v>
      </c>
      <c r="L35" s="18">
        <v>43.59303256462568</v>
      </c>
      <c r="M35" s="18">
        <v>33.564155449488361</v>
      </c>
    </row>
    <row r="36" spans="1:13">
      <c r="A36" s="35" t="s">
        <v>56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</row>
    <row r="37" spans="1:13">
      <c r="A37" s="35" t="s">
        <v>57</v>
      </c>
      <c r="B37" s="18">
        <v>462.91</v>
      </c>
      <c r="C37" s="18">
        <v>462.91</v>
      </c>
      <c r="D37" s="18">
        <v>462.91</v>
      </c>
      <c r="E37" s="18">
        <v>462.91</v>
      </c>
      <c r="F37" s="18">
        <v>462.91</v>
      </c>
      <c r="G37" s="18">
        <v>462.91</v>
      </c>
      <c r="H37" s="18">
        <v>462.91</v>
      </c>
      <c r="I37" s="18">
        <v>462.91</v>
      </c>
      <c r="J37" s="18">
        <v>48.306849999999997</v>
      </c>
      <c r="K37" s="18">
        <v>48.306849999999997</v>
      </c>
      <c r="L37" s="18">
        <v>11.362622</v>
      </c>
      <c r="M37" s="18">
        <v>11.362622</v>
      </c>
    </row>
    <row r="38" spans="1:13">
      <c r="A38" s="35" t="s">
        <v>58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386.41272199999997</v>
      </c>
      <c r="K38" s="18">
        <v>386.41272199999997</v>
      </c>
      <c r="L38" s="18">
        <v>386.41272199999997</v>
      </c>
      <c r="M38" s="18">
        <v>386.41272199999997</v>
      </c>
    </row>
    <row r="39" spans="1:13">
      <c r="A39" s="35" t="s">
        <v>59</v>
      </c>
      <c r="B39" s="18">
        <v>346.08</v>
      </c>
      <c r="C39" s="18">
        <v>346.08</v>
      </c>
      <c r="D39" s="18">
        <v>346.08</v>
      </c>
      <c r="E39" s="18">
        <v>346.08</v>
      </c>
      <c r="F39" s="18">
        <v>346.08</v>
      </c>
      <c r="G39" s="18">
        <v>346.08</v>
      </c>
      <c r="H39" s="18">
        <v>346.08</v>
      </c>
      <c r="I39" s="18">
        <v>346.08</v>
      </c>
      <c r="J39" s="18">
        <v>18.94811500000003</v>
      </c>
      <c r="K39" s="18">
        <v>18.94811500000003</v>
      </c>
      <c r="L39" s="18">
        <v>18.948115000000001</v>
      </c>
      <c r="M39" s="18">
        <v>18.948115000000001</v>
      </c>
    </row>
    <row r="40" spans="1:13">
      <c r="A40" s="35" t="s">
        <v>60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/>
      <c r="J40" s="18">
        <v>386.41272199999997</v>
      </c>
      <c r="K40" s="18">
        <v>386.41272199999997</v>
      </c>
      <c r="L40" s="18">
        <v>386.41272199999997</v>
      </c>
      <c r="M40" s="18">
        <v>386.41272199999997</v>
      </c>
    </row>
    <row r="41" spans="1:13">
      <c r="A41" s="35" t="s">
        <v>61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</row>
    <row r="42" spans="1:13">
      <c r="A42" s="35" t="s">
        <v>62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</row>
    <row r="43" spans="1:13">
      <c r="A43" s="35" t="s">
        <v>63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</row>
    <row r="44" spans="1:13">
      <c r="A44" s="35" t="s">
        <v>64</v>
      </c>
      <c r="B44" s="18">
        <v>2523.3049740405168</v>
      </c>
      <c r="C44" s="18">
        <v>657.81033698483429</v>
      </c>
      <c r="D44" s="18">
        <v>566.37597351918907</v>
      </c>
      <c r="E44" s="18">
        <v>535.14247059038257</v>
      </c>
      <c r="F44" s="18">
        <v>510.01381654217528</v>
      </c>
      <c r="G44" s="18">
        <v>508.86888472829401</v>
      </c>
      <c r="H44" s="18">
        <v>508.57306028649015</v>
      </c>
      <c r="I44" s="18">
        <v>507.96861588430613</v>
      </c>
      <c r="J44" s="18">
        <v>114.89475822415777</v>
      </c>
      <c r="K44" s="18">
        <v>111.25680796375357</v>
      </c>
      <c r="L44" s="18">
        <v>102.01945217743116</v>
      </c>
      <c r="M44" s="18">
        <v>91.71209120252729</v>
      </c>
    </row>
    <row r="45" spans="1:13">
      <c r="A45" s="35" t="s">
        <v>65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</row>
    <row r="46" spans="1:13">
      <c r="A46" s="35" t="s">
        <v>66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</row>
    <row r="47" spans="1:13">
      <c r="A47" s="35" t="s">
        <v>67</v>
      </c>
      <c r="B47" s="18">
        <v>50.1013391576356</v>
      </c>
      <c r="C47" s="18">
        <v>802.0273524953941</v>
      </c>
      <c r="D47" s="18">
        <v>802.29954071492762</v>
      </c>
      <c r="E47" s="18">
        <v>806.83921486132544</v>
      </c>
      <c r="F47" s="18">
        <v>805.3178474221171</v>
      </c>
      <c r="G47" s="18">
        <v>803.50998654875627</v>
      </c>
      <c r="H47" s="18">
        <v>803.04287625691484</v>
      </c>
      <c r="I47" s="18">
        <v>815.52340449275107</v>
      </c>
      <c r="J47" s="18">
        <v>2487.0840477433053</v>
      </c>
      <c r="K47" s="18">
        <v>2408.9505882199182</v>
      </c>
      <c r="L47" s="18">
        <v>2379.9400787645586</v>
      </c>
      <c r="M47" s="18">
        <v>2398.999187469954</v>
      </c>
    </row>
    <row r="48" spans="1:13">
      <c r="A48" s="35" t="s">
        <v>68</v>
      </c>
      <c r="B48" s="18">
        <v>0</v>
      </c>
      <c r="C48" s="18">
        <v>297.25906128894655</v>
      </c>
      <c r="D48" s="18">
        <v>297.25437595854544</v>
      </c>
      <c r="E48" s="18">
        <v>298.93633878784004</v>
      </c>
      <c r="F48" s="18">
        <v>298.37266760794313</v>
      </c>
      <c r="G48" s="18">
        <v>297.70284975506007</v>
      </c>
      <c r="H48" s="18">
        <v>297.52978399687527</v>
      </c>
      <c r="I48" s="18">
        <v>297.17616673622325</v>
      </c>
      <c r="J48" s="18">
        <v>295.74411963720127</v>
      </c>
      <c r="K48" s="18">
        <v>286.379876971334</v>
      </c>
      <c r="L48" s="18">
        <v>282.93106147078828</v>
      </c>
      <c r="M48" s="18">
        <v>280.32260275736559</v>
      </c>
    </row>
    <row r="49" spans="1:13">
      <c r="A49" s="35" t="s">
        <v>69</v>
      </c>
      <c r="B49" s="18">
        <v>2393.204021452435</v>
      </c>
      <c r="C49" s="18">
        <v>685.86807502064744</v>
      </c>
      <c r="D49" s="18">
        <v>660.67297695860896</v>
      </c>
      <c r="E49" s="18">
        <v>664.41128152008253</v>
      </c>
      <c r="F49" s="18">
        <v>663.15847467662593</v>
      </c>
      <c r="G49" s="18">
        <v>661.66974788006576</v>
      </c>
      <c r="H49" s="18">
        <v>661.28509460355519</v>
      </c>
      <c r="I49" s="18">
        <v>660.49915035110962</v>
      </c>
      <c r="J49" s="18">
        <v>134.54276733011804</v>
      </c>
      <c r="K49" s="18">
        <v>130.28269573930467</v>
      </c>
      <c r="L49" s="18">
        <v>128.71372732828897</v>
      </c>
      <c r="M49" s="18">
        <v>128.64155535334112</v>
      </c>
    </row>
    <row r="50" spans="1:13">
      <c r="A50" s="35" t="s">
        <v>70</v>
      </c>
      <c r="B50" s="18">
        <v>0</v>
      </c>
      <c r="C50" s="18">
        <v>802.0273524953941</v>
      </c>
      <c r="D50" s="18">
        <v>802.29954071492762</v>
      </c>
      <c r="E50" s="18">
        <v>806.83921486132544</v>
      </c>
      <c r="F50" s="18">
        <v>805.3178474221171</v>
      </c>
      <c r="G50" s="18">
        <v>803.50998654875627</v>
      </c>
      <c r="H50" s="18">
        <v>803.04287625691484</v>
      </c>
      <c r="I50" s="18">
        <v>816.12497269147718</v>
      </c>
      <c r="J50" s="18">
        <v>2460.4126063561762</v>
      </c>
      <c r="K50" s="18">
        <v>2383.1512315064911</v>
      </c>
      <c r="L50" s="18">
        <v>2354.4514185367871</v>
      </c>
      <c r="M50" s="18">
        <v>2382.1647719936818</v>
      </c>
    </row>
    <row r="51" spans="1:13">
      <c r="A51" s="35" t="s">
        <v>71</v>
      </c>
      <c r="B51" s="18">
        <v>0</v>
      </c>
      <c r="C51" s="18">
        <v>297.25906128894655</v>
      </c>
      <c r="D51" s="18">
        <v>297.25437595854544</v>
      </c>
      <c r="E51" s="18">
        <v>298.93633878784004</v>
      </c>
      <c r="F51" s="18">
        <v>298.37266760794313</v>
      </c>
      <c r="G51" s="18">
        <v>297.70284975506007</v>
      </c>
      <c r="H51" s="18">
        <v>297.52978399687527</v>
      </c>
      <c r="I51" s="18">
        <v>297.17616673622325</v>
      </c>
      <c r="J51" s="18">
        <v>295.74411963720127</v>
      </c>
      <c r="K51" s="18">
        <v>286.379876971334</v>
      </c>
      <c r="L51" s="18">
        <v>282.93106147078828</v>
      </c>
      <c r="M51" s="18">
        <v>280.32260275736559</v>
      </c>
    </row>
    <row r="52" spans="1:13">
      <c r="A52" s="35" t="s">
        <v>72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</row>
    <row r="53" spans="1:13">
      <c r="A53" s="35" t="s">
        <v>73</v>
      </c>
      <c r="B53" s="18">
        <v>1033.3211397184714</v>
      </c>
      <c r="C53" s="18">
        <v>444.79747801384968</v>
      </c>
      <c r="D53" s="18">
        <v>439.3474276042943</v>
      </c>
      <c r="E53" s="18">
        <v>441.83339956011059</v>
      </c>
      <c r="F53" s="18">
        <v>441.0002832027692</v>
      </c>
      <c r="G53" s="18">
        <v>440.01028011306312</v>
      </c>
      <c r="H53" s="18">
        <v>439.75448574361212</v>
      </c>
      <c r="I53" s="18">
        <v>439.23183293716318</v>
      </c>
      <c r="J53" s="18">
        <v>92.287386895335445</v>
      </c>
      <c r="K53" s="18">
        <v>89.365261218088349</v>
      </c>
      <c r="L53" s="18">
        <v>88.289053275830909</v>
      </c>
      <c r="M53" s="18">
        <v>88.355461764301907</v>
      </c>
    </row>
    <row r="54" spans="1:13">
      <c r="A54" s="35" t="s">
        <v>74</v>
      </c>
      <c r="B54" s="18">
        <v>0</v>
      </c>
      <c r="C54" s="18">
        <v>778.91268807347774</v>
      </c>
      <c r="D54" s="18">
        <v>779.1654788416688</v>
      </c>
      <c r="E54" s="18">
        <v>783.57425287251419</v>
      </c>
      <c r="F54" s="18">
        <v>782.09675359810535</v>
      </c>
      <c r="G54" s="18">
        <v>780.34102184009373</v>
      </c>
      <c r="H54" s="18">
        <v>779.88738053065197</v>
      </c>
      <c r="I54" s="18">
        <v>793.17647765418883</v>
      </c>
      <c r="J54" s="18">
        <v>824.13781115030235</v>
      </c>
      <c r="K54" s="18">
        <v>798.70169922453601</v>
      </c>
      <c r="L54" s="18">
        <v>789.08309462937621</v>
      </c>
      <c r="M54" s="18">
        <v>808.21339794656967</v>
      </c>
    </row>
    <row r="55" spans="1:13">
      <c r="A55" s="35" t="s">
        <v>75</v>
      </c>
      <c r="B55" s="18">
        <v>1305.3174864187017</v>
      </c>
      <c r="C55" s="18">
        <v>531.72007015601309</v>
      </c>
      <c r="D55" s="18">
        <v>522.50846169901899</v>
      </c>
      <c r="E55" s="18">
        <v>525.46498608233776</v>
      </c>
      <c r="F55" s="18">
        <v>524.47417489524503</v>
      </c>
      <c r="G55" s="18">
        <v>523.29678097194324</v>
      </c>
      <c r="H55" s="18">
        <v>522.99256905650782</v>
      </c>
      <c r="I55" s="18">
        <v>522.37098691731228</v>
      </c>
      <c r="J55" s="18">
        <v>97.091014882666272</v>
      </c>
      <c r="K55" s="18">
        <v>90.415058377624803</v>
      </c>
      <c r="L55" s="18">
        <v>81.694639705945647</v>
      </c>
      <c r="M55" s="18">
        <v>81.480393946157548</v>
      </c>
    </row>
    <row r="56" spans="1:13">
      <c r="A56" s="35" t="s">
        <v>76</v>
      </c>
      <c r="B56" s="18">
        <v>0</v>
      </c>
      <c r="C56" s="18">
        <v>778.91268807347774</v>
      </c>
      <c r="D56" s="18">
        <v>779.1654788416688</v>
      </c>
      <c r="E56" s="18">
        <v>783.57425287251419</v>
      </c>
      <c r="F56" s="18">
        <v>782.09675359810535</v>
      </c>
      <c r="G56" s="18">
        <v>780.34102184009373</v>
      </c>
      <c r="H56" s="18">
        <v>779.88738053065197</v>
      </c>
      <c r="I56" s="18">
        <v>793.76069541470861</v>
      </c>
      <c r="J56" s="18">
        <v>824.71722421177662</v>
      </c>
      <c r="K56" s="18">
        <v>799.28984377450558</v>
      </c>
      <c r="L56" s="18">
        <v>789.66415627232743</v>
      </c>
      <c r="M56" s="18">
        <v>787.33130494128159</v>
      </c>
    </row>
    <row r="57" spans="1:13">
      <c r="A57" s="35" t="s">
        <v>77</v>
      </c>
      <c r="B57" s="18">
        <v>0</v>
      </c>
      <c r="C57" s="18">
        <v>728.32296089233364</v>
      </c>
      <c r="D57" s="18">
        <v>728.57783416369466</v>
      </c>
      <c r="E57" s="18">
        <v>732.70036669617514</v>
      </c>
      <c r="F57" s="18">
        <v>731.31879468026966</v>
      </c>
      <c r="G57" s="18">
        <v>729.6770545411581</v>
      </c>
      <c r="H57" s="18">
        <v>729.2528660835128</v>
      </c>
      <c r="I57" s="18">
        <v>742.77173985229808</v>
      </c>
      <c r="J57" s="18">
        <v>771.06662647566941</v>
      </c>
      <c r="K57" s="18">
        <v>747.30642127733722</v>
      </c>
      <c r="L57" s="18">
        <v>738.30675972075164</v>
      </c>
      <c r="M57" s="18">
        <v>761.87585468031045</v>
      </c>
    </row>
    <row r="58" spans="1:13">
      <c r="A58" s="35" t="s">
        <v>78</v>
      </c>
      <c r="B58" s="18">
        <v>0</v>
      </c>
      <c r="C58" s="18">
        <v>728.32296089233364</v>
      </c>
      <c r="D58" s="18">
        <v>728.57783416369466</v>
      </c>
      <c r="E58" s="18">
        <v>732.70036669617514</v>
      </c>
      <c r="F58" s="18">
        <v>731.31879468026966</v>
      </c>
      <c r="G58" s="18">
        <v>729.6770545411581</v>
      </c>
      <c r="H58" s="18">
        <v>729.2528660835128</v>
      </c>
      <c r="I58" s="18">
        <v>743.31802961296296</v>
      </c>
      <c r="J58" s="18">
        <v>771.60842346314416</v>
      </c>
      <c r="K58" s="18">
        <v>747.85591234643198</v>
      </c>
      <c r="L58" s="18">
        <v>738.84963337895658</v>
      </c>
      <c r="M58" s="18">
        <v>736.66339622965461</v>
      </c>
    </row>
    <row r="59" spans="1:13">
      <c r="A59" s="35" t="s">
        <v>79</v>
      </c>
      <c r="B59" s="18">
        <v>2077.863907526862</v>
      </c>
      <c r="C59" s="18">
        <v>934.91027300037229</v>
      </c>
      <c r="D59" s="18">
        <v>934.82543001824092</v>
      </c>
      <c r="E59" s="18">
        <v>940.11497914632264</v>
      </c>
      <c r="F59" s="18">
        <v>938.34230834396078</v>
      </c>
      <c r="G59" s="18">
        <v>936.23582038954078</v>
      </c>
      <c r="H59" s="18">
        <v>935.69155162547361</v>
      </c>
      <c r="I59" s="18">
        <v>934.57947242837201</v>
      </c>
      <c r="J59" s="18">
        <v>164.05313975669452</v>
      </c>
      <c r="K59" s="18">
        <v>158.85867160407773</v>
      </c>
      <c r="L59" s="18">
        <v>153.70519243515912</v>
      </c>
      <c r="M59" s="18">
        <v>153.2842739166266</v>
      </c>
    </row>
    <row r="60" spans="1:13">
      <c r="A60" s="35" t="s">
        <v>80</v>
      </c>
      <c r="B60" s="18">
        <v>0</v>
      </c>
      <c r="C60" s="18">
        <v>728.32296089233364</v>
      </c>
      <c r="D60" s="18">
        <v>728.57783416369466</v>
      </c>
      <c r="E60" s="18">
        <v>732.70036669617514</v>
      </c>
      <c r="F60" s="18">
        <v>731.31879468026966</v>
      </c>
      <c r="G60" s="18">
        <v>729.6770545411581</v>
      </c>
      <c r="H60" s="18">
        <v>729.2528660835128</v>
      </c>
      <c r="I60" s="18">
        <v>743.86432037161376</v>
      </c>
      <c r="J60" s="18">
        <v>772.15022144039733</v>
      </c>
      <c r="K60" s="18">
        <v>748.40540524527307</v>
      </c>
      <c r="L60" s="18">
        <v>739.39250884487251</v>
      </c>
      <c r="M60" s="18">
        <v>797.2966920197789</v>
      </c>
    </row>
    <row r="61" spans="1:13" s="4" customFormat="1" ht="13">
      <c r="A61" s="34" t="s">
        <v>96</v>
      </c>
      <c r="B61" s="13">
        <v>7846.5598472416314</v>
      </c>
      <c r="C61" s="13">
        <v>8408.4363441184214</v>
      </c>
      <c r="D61" s="13">
        <v>8407.7735990852416</v>
      </c>
      <c r="E61" s="13">
        <v>8455.3475418579401</v>
      </c>
      <c r="F61" s="13">
        <v>8439.4042284933494</v>
      </c>
      <c r="G61" s="13">
        <v>8420.4585802030415</v>
      </c>
      <c r="H61" s="13">
        <v>8415.563453906314</v>
      </c>
      <c r="I61" s="13">
        <v>8362.3752308432104</v>
      </c>
      <c r="J61" s="13">
        <v>5447.8942793514252</v>
      </c>
      <c r="K61" s="13">
        <v>5355.4912630478339</v>
      </c>
      <c r="L61" s="13">
        <v>5294.2091525277829</v>
      </c>
      <c r="M61" s="13">
        <v>5591.8747821492334</v>
      </c>
    </row>
    <row r="62" spans="1:13">
      <c r="A62" s="35" t="s">
        <v>81</v>
      </c>
      <c r="B62" s="16">
        <v>0</v>
      </c>
      <c r="C62" s="16">
        <v>404.7177088117042</v>
      </c>
      <c r="D62" s="16">
        <v>404.70104462170923</v>
      </c>
      <c r="E62" s="16">
        <v>406.99097597035768</v>
      </c>
      <c r="F62" s="16">
        <v>406.22355811623248</v>
      </c>
      <c r="G62" s="16">
        <v>405.31162541921526</v>
      </c>
      <c r="H62" s="16">
        <v>405.07600267051805</v>
      </c>
      <c r="I62" s="16">
        <v>413.49562455771087</v>
      </c>
      <c r="J62" s="16">
        <v>434.74283004606968</v>
      </c>
      <c r="K62" s="16">
        <v>421.500123028666</v>
      </c>
      <c r="L62" s="16">
        <v>416.42408146751717</v>
      </c>
      <c r="M62" s="16">
        <v>488.19082703797818</v>
      </c>
    </row>
    <row r="63" spans="1:13">
      <c r="A63" s="35" t="s">
        <v>119</v>
      </c>
      <c r="B63" s="16">
        <v>280.37995890905387</v>
      </c>
      <c r="C63" s="16">
        <v>180.21113874191118</v>
      </c>
      <c r="D63" s="16">
        <v>180.19478460519272</v>
      </c>
      <c r="E63" s="16">
        <v>181.2143858432278</v>
      </c>
      <c r="F63" s="16">
        <v>180.87268992530517</v>
      </c>
      <c r="G63" s="16">
        <v>180.46664818635426</v>
      </c>
      <c r="H63" s="16">
        <v>180.36173620005269</v>
      </c>
      <c r="I63" s="16">
        <v>180.14737438986774</v>
      </c>
      <c r="J63" s="16">
        <v>50.655630218830979</v>
      </c>
      <c r="K63" s="16">
        <v>49.051704452383028</v>
      </c>
      <c r="L63" s="16">
        <v>51.673982732054164</v>
      </c>
      <c r="M63" s="16">
        <v>51.532474589657305</v>
      </c>
    </row>
    <row r="64" spans="1:13">
      <c r="A64" s="35" t="s">
        <v>82</v>
      </c>
      <c r="B64" s="16">
        <v>0</v>
      </c>
      <c r="C64" s="16">
        <v>404.7177088117042</v>
      </c>
      <c r="D64" s="16">
        <v>404.70104462170923</v>
      </c>
      <c r="E64" s="16">
        <v>406.99097597035768</v>
      </c>
      <c r="F64" s="16">
        <v>406.22355811623248</v>
      </c>
      <c r="G64" s="16">
        <v>405.31162541921526</v>
      </c>
      <c r="H64" s="16">
        <v>405.07600267051805</v>
      </c>
      <c r="I64" s="16">
        <v>401.5889945745858</v>
      </c>
      <c r="J64" s="16">
        <v>422.9341220666571</v>
      </c>
      <c r="K64" s="16">
        <v>410.08313818942236</v>
      </c>
      <c r="L64" s="16">
        <v>405.1445890900327</v>
      </c>
      <c r="M64" s="16">
        <v>464.06531513975693</v>
      </c>
    </row>
    <row r="65" spans="1:13">
      <c r="A65" s="35" t="s">
        <v>83</v>
      </c>
      <c r="B65" s="16">
        <v>0</v>
      </c>
      <c r="C65" s="16">
        <v>404.7177088117042</v>
      </c>
      <c r="D65" s="16">
        <v>404.70104462170923</v>
      </c>
      <c r="E65" s="16">
        <v>406.99097597035768</v>
      </c>
      <c r="F65" s="16">
        <v>406.22355811623248</v>
      </c>
      <c r="G65" s="16">
        <v>405.31162541921526</v>
      </c>
      <c r="H65" s="16">
        <v>405.07600267051805</v>
      </c>
      <c r="I65" s="16">
        <v>387.93054508174413</v>
      </c>
      <c r="J65" s="16">
        <v>409.38800181759291</v>
      </c>
      <c r="K65" s="16">
        <v>396.98375159013682</v>
      </c>
      <c r="L65" s="16">
        <v>392.20295577994131</v>
      </c>
      <c r="M65" s="16">
        <v>451.15907690062494</v>
      </c>
    </row>
    <row r="66" spans="1:13">
      <c r="A66" s="35" t="s">
        <v>84</v>
      </c>
      <c r="B66" s="16">
        <v>0</v>
      </c>
      <c r="C66" s="16">
        <v>404.7177088117042</v>
      </c>
      <c r="D66" s="16">
        <v>404.70104462170923</v>
      </c>
      <c r="E66" s="16">
        <v>406.99097597035768</v>
      </c>
      <c r="F66" s="16">
        <v>406.22355811623248</v>
      </c>
      <c r="G66" s="16">
        <v>405.31162541921526</v>
      </c>
      <c r="H66" s="16">
        <v>405.07600267051805</v>
      </c>
      <c r="I66" s="16">
        <v>388.23398958465646</v>
      </c>
      <c r="J66" s="16">
        <v>409.68895074503314</v>
      </c>
      <c r="K66" s="16">
        <v>397.2929932909297</v>
      </c>
      <c r="L66" s="16">
        <v>392.50847334486832</v>
      </c>
      <c r="M66" s="16">
        <v>520.14031436714515</v>
      </c>
    </row>
    <row r="67" spans="1:13">
      <c r="A67" s="35" t="s">
        <v>85</v>
      </c>
      <c r="B67" s="16">
        <v>1437.5832497015351</v>
      </c>
      <c r="C67" s="16">
        <v>282.88128377335886</v>
      </c>
      <c r="D67" s="16">
        <v>282.8556123347218</v>
      </c>
      <c r="E67" s="16">
        <v>284.45610223321438</v>
      </c>
      <c r="F67" s="16">
        <v>283.91973483330298</v>
      </c>
      <c r="G67" s="16">
        <v>283.28236242013321</v>
      </c>
      <c r="H67" s="16">
        <v>283.11767982850552</v>
      </c>
      <c r="I67" s="16">
        <v>282.78119150441836</v>
      </c>
      <c r="J67" s="16">
        <v>12.450539249208179</v>
      </c>
      <c r="K67" s="16">
        <v>12.056313757950685</v>
      </c>
      <c r="L67" s="16">
        <v>11.911121986072017</v>
      </c>
      <c r="M67" s="16">
        <v>11.878503622690751</v>
      </c>
    </row>
    <row r="68" spans="1:13">
      <c r="A68" s="35" t="s">
        <v>86</v>
      </c>
      <c r="B68" s="16">
        <v>0</v>
      </c>
      <c r="C68" s="16">
        <v>404.7177088117042</v>
      </c>
      <c r="D68" s="16">
        <v>404.70104462170923</v>
      </c>
      <c r="E68" s="16">
        <v>406.99097597035768</v>
      </c>
      <c r="F68" s="16">
        <v>406.22355811623248</v>
      </c>
      <c r="G68" s="16">
        <v>405.31162541921526</v>
      </c>
      <c r="H68" s="16">
        <v>405.07600267051805</v>
      </c>
      <c r="I68" s="16">
        <v>388.53743635571851</v>
      </c>
      <c r="J68" s="16">
        <v>3603.2493065253389</v>
      </c>
      <c r="K68" s="16">
        <v>3567.0561785309746</v>
      </c>
      <c r="L68" s="16">
        <v>3524.0988354035931</v>
      </c>
      <c r="M68" s="16">
        <v>3514.3862065620492</v>
      </c>
    </row>
    <row r="69" spans="1:13">
      <c r="A69" s="35" t="s">
        <v>87</v>
      </c>
      <c r="B69" s="16">
        <v>143.14782375315818</v>
      </c>
      <c r="C69" s="16">
        <v>52.014121688463739</v>
      </c>
      <c r="D69" s="16">
        <v>52.009401413882919</v>
      </c>
      <c r="E69" s="16">
        <v>52.303687678533947</v>
      </c>
      <c r="F69" s="16">
        <v>52.205064401530336</v>
      </c>
      <c r="G69" s="16">
        <v>52.087869068501369</v>
      </c>
      <c r="H69" s="16">
        <v>52.057588449555368</v>
      </c>
      <c r="I69" s="16">
        <v>51.995717461123917</v>
      </c>
      <c r="J69" s="16">
        <v>5.7494540922833286</v>
      </c>
      <c r="K69" s="16">
        <v>5.567407249281171</v>
      </c>
      <c r="L69" s="16">
        <v>5.5003600788506404</v>
      </c>
      <c r="M69" s="16">
        <v>5.4852974555319003</v>
      </c>
    </row>
    <row r="70" spans="1:13">
      <c r="A70" s="35" t="s">
        <v>88</v>
      </c>
      <c r="B70" s="16">
        <v>5934.4981943749826</v>
      </c>
      <c r="C70" s="16">
        <v>5819.7755860414045</v>
      </c>
      <c r="D70" s="16">
        <v>5819.2474421859833</v>
      </c>
      <c r="E70" s="16">
        <v>5852.1746543108256</v>
      </c>
      <c r="F70" s="16">
        <v>5841.1398560466396</v>
      </c>
      <c r="G70" s="16">
        <v>5828.0270606014892</v>
      </c>
      <c r="H70" s="16">
        <v>5824.6390113342604</v>
      </c>
      <c r="I70" s="16">
        <v>5817.7163669394504</v>
      </c>
      <c r="J70" s="16">
        <v>99.035444590411757</v>
      </c>
      <c r="K70" s="16">
        <v>95.899652958090101</v>
      </c>
      <c r="L70" s="16">
        <v>94.744752644853634</v>
      </c>
      <c r="M70" s="16">
        <v>85.036766473799872</v>
      </c>
    </row>
    <row r="71" spans="1:13">
      <c r="A71" s="35" t="s">
        <v>89</v>
      </c>
      <c r="B71" s="16">
        <v>7.4056250173525946</v>
      </c>
      <c r="C71" s="16">
        <v>7.262463356416144</v>
      </c>
      <c r="D71" s="16">
        <v>7.2618042888386736</v>
      </c>
      <c r="E71" s="16">
        <v>7.3028939611035559</v>
      </c>
      <c r="F71" s="16">
        <v>7.2891237019493529</v>
      </c>
      <c r="G71" s="16">
        <v>7.2727603224663024</v>
      </c>
      <c r="H71" s="16">
        <v>7.2685323959270054</v>
      </c>
      <c r="I71" s="16">
        <v>7.2598936691404621</v>
      </c>
      <c r="J71" s="16">
        <v>0</v>
      </c>
      <c r="K71" s="16">
        <v>0</v>
      </c>
      <c r="L71" s="16">
        <v>0</v>
      </c>
      <c r="M71" s="16">
        <v>0</v>
      </c>
    </row>
    <row r="72" spans="1:13">
      <c r="A72" s="35" t="s">
        <v>90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</row>
    <row r="73" spans="1:13">
      <c r="A73" s="35" t="s">
        <v>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</row>
    <row r="74" spans="1:13">
      <c r="A74" s="35" t="s">
        <v>91</v>
      </c>
      <c r="B74" s="16">
        <v>33.414994371280763</v>
      </c>
      <c r="C74" s="16">
        <v>32.769033215650332</v>
      </c>
      <c r="D74" s="16">
        <v>32.766059430272342</v>
      </c>
      <c r="E74" s="16">
        <v>32.951460549587949</v>
      </c>
      <c r="F74" s="16">
        <v>32.889327626161418</v>
      </c>
      <c r="G74" s="16">
        <v>32.815494258681959</v>
      </c>
      <c r="H74" s="16">
        <v>32.796417389250713</v>
      </c>
      <c r="I74" s="16">
        <v>32.757438504109892</v>
      </c>
      <c r="J74" s="16">
        <v>0</v>
      </c>
      <c r="K74" s="16">
        <v>0</v>
      </c>
      <c r="L74" s="16">
        <v>0</v>
      </c>
      <c r="M74" s="16">
        <v>0</v>
      </c>
    </row>
    <row r="75" spans="1:13">
      <c r="A75" s="35" t="s">
        <v>92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</row>
    <row r="76" spans="1:13">
      <c r="A76" s="35" t="s">
        <v>93</v>
      </c>
      <c r="B76" s="16">
        <v>10.130001114267996</v>
      </c>
      <c r="C76" s="16">
        <v>9.9341732426962412</v>
      </c>
      <c r="D76" s="16">
        <v>9.9332717178042156</v>
      </c>
      <c r="E76" s="16">
        <v>9.9894774296587645</v>
      </c>
      <c r="F76" s="16">
        <v>9.9706413773000531</v>
      </c>
      <c r="G76" s="16">
        <v>9.9482582493387977</v>
      </c>
      <c r="H76" s="16">
        <v>9.9424749561726191</v>
      </c>
      <c r="I76" s="16">
        <v>9.9306582206818952</v>
      </c>
      <c r="J76" s="16">
        <v>0</v>
      </c>
      <c r="K76" s="16">
        <v>0</v>
      </c>
      <c r="L76" s="16">
        <v>0</v>
      </c>
      <c r="M76" s="16">
        <v>0</v>
      </c>
    </row>
    <row r="77" spans="1:13" s="4" customFormat="1" ht="13">
      <c r="A77" s="4" t="s">
        <v>97</v>
      </c>
      <c r="B77" s="15">
        <v>172.71787793573691</v>
      </c>
      <c r="C77" s="15">
        <v>165.05523039672792</v>
      </c>
      <c r="D77" s="15">
        <v>163.61547153731939</v>
      </c>
      <c r="E77" s="15">
        <v>159.19005611206106</v>
      </c>
      <c r="F77" s="15">
        <v>158.20208483282602</v>
      </c>
      <c r="G77" s="15">
        <v>144.52396065805505</v>
      </c>
      <c r="H77" s="15">
        <v>143.33490999743569</v>
      </c>
      <c r="I77" s="15">
        <v>137.16365304652385</v>
      </c>
      <c r="J77" s="15">
        <v>130.80664185650156</v>
      </c>
      <c r="K77" s="15">
        <v>128.70168409236874</v>
      </c>
      <c r="L77" s="15">
        <v>127.22065150053922</v>
      </c>
      <c r="M77" s="15">
        <v>124.93193293641644</v>
      </c>
    </row>
    <row r="78" spans="1:13" s="4" customFormat="1" ht="13.5" thickBot="1">
      <c r="A78" s="11" t="s">
        <v>98</v>
      </c>
      <c r="B78" s="37">
        <v>22841.425766138746</v>
      </c>
      <c r="C78" s="37">
        <v>22865.572822348298</v>
      </c>
      <c r="D78" s="37">
        <v>23007.925758706195</v>
      </c>
      <c r="E78" s="37">
        <v>23201.33073341395</v>
      </c>
      <c r="F78" s="37">
        <v>23242.319756303041</v>
      </c>
      <c r="G78" s="37">
        <v>23209.350902717732</v>
      </c>
      <c r="H78" s="37">
        <v>23383.44910365541</v>
      </c>
      <c r="I78" s="37">
        <v>23579.778214513379</v>
      </c>
      <c r="J78" s="37">
        <v>21772.775503203175</v>
      </c>
      <c r="K78" s="37">
        <v>21403.341981303573</v>
      </c>
      <c r="L78" s="37">
        <v>21576.642619500512</v>
      </c>
      <c r="M78" s="37">
        <v>22087.76206303847</v>
      </c>
    </row>
    <row r="79" spans="1:1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</row>
    <row r="80" spans="1:13" ht="13">
      <c r="A80" s="108" t="s">
        <v>154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</row>
    <row r="81" spans="1:13" ht="13">
      <c r="A81" s="96"/>
      <c r="B81" s="93" t="s">
        <v>28</v>
      </c>
      <c r="C81" s="93" t="s">
        <v>29</v>
      </c>
      <c r="D81" s="93" t="s">
        <v>30</v>
      </c>
      <c r="E81" s="93" t="s">
        <v>31</v>
      </c>
      <c r="F81" s="93" t="s">
        <v>32</v>
      </c>
      <c r="G81" s="93" t="s">
        <v>33</v>
      </c>
      <c r="H81" s="93" t="s">
        <v>34</v>
      </c>
      <c r="I81" s="93" t="s">
        <v>35</v>
      </c>
      <c r="J81" s="93" t="s">
        <v>36</v>
      </c>
      <c r="K81" s="93" t="s">
        <v>37</v>
      </c>
      <c r="L81" s="93" t="s">
        <v>38</v>
      </c>
      <c r="M81" s="93" t="s">
        <v>39</v>
      </c>
    </row>
    <row r="82" spans="1:13" s="4" customFormat="1" ht="13">
      <c r="A82" s="4" t="s">
        <v>7</v>
      </c>
      <c r="B82" s="8">
        <v>13626.174283591845</v>
      </c>
      <c r="C82" s="8">
        <v>13785.43794599031</v>
      </c>
      <c r="D82" s="8">
        <v>13925.349583600997</v>
      </c>
      <c r="E82" s="8">
        <v>13951.8726709529</v>
      </c>
      <c r="F82" s="8">
        <v>13868.766958645836</v>
      </c>
      <c r="G82" s="8">
        <v>13666.682070251831</v>
      </c>
      <c r="H82" s="8">
        <v>13686.564469941604</v>
      </c>
      <c r="I82" s="8">
        <v>13781.963657624092</v>
      </c>
      <c r="J82" s="8">
        <v>11065.53897194282</v>
      </c>
      <c r="K82" s="8">
        <v>10886.966020369346</v>
      </c>
      <c r="L82" s="8">
        <v>11056.159374818868</v>
      </c>
      <c r="M82" s="8">
        <v>11209.467078834208</v>
      </c>
    </row>
    <row r="83" spans="1:13">
      <c r="A83" s="101" t="s">
        <v>8</v>
      </c>
      <c r="B83" s="19">
        <v>7443.8887155340426</v>
      </c>
      <c r="C83" s="19">
        <v>7436.91123013169</v>
      </c>
      <c r="D83" s="19">
        <v>7454.4515997350099</v>
      </c>
      <c r="E83" s="19">
        <v>7510.4278985662522</v>
      </c>
      <c r="F83" s="19">
        <v>7478.376232643468</v>
      </c>
      <c r="G83" s="19">
        <v>7460.9752015378035</v>
      </c>
      <c r="H83" s="19">
        <v>7455.8200010863729</v>
      </c>
      <c r="I83" s="19">
        <v>7468.9502627388365</v>
      </c>
      <c r="J83" s="19">
        <v>4810.3466056003454</v>
      </c>
      <c r="K83" s="19">
        <v>4752.7188199006705</v>
      </c>
      <c r="L83" s="19">
        <v>4695.0458748030887</v>
      </c>
      <c r="M83" s="19">
        <v>4681.2275756301078</v>
      </c>
    </row>
    <row r="84" spans="1:13">
      <c r="A84" s="101" t="s">
        <v>9</v>
      </c>
      <c r="B84" s="19">
        <v>6182.2855680578032</v>
      </c>
      <c r="C84" s="19">
        <v>6348.5267158586203</v>
      </c>
      <c r="D84" s="19">
        <v>6470.897983865988</v>
      </c>
      <c r="E84" s="19">
        <v>6441.4447723866488</v>
      </c>
      <c r="F84" s="19">
        <v>6390.3907260023689</v>
      </c>
      <c r="G84" s="19">
        <v>6205.7068687140281</v>
      </c>
      <c r="H84" s="19">
        <v>6230.7444688552305</v>
      </c>
      <c r="I84" s="19">
        <v>6313.0133948852545</v>
      </c>
      <c r="J84" s="19">
        <v>6255.1923663424741</v>
      </c>
      <c r="K84" s="19">
        <v>6134.2472004686751</v>
      </c>
      <c r="L84" s="19">
        <v>6361.1135000157783</v>
      </c>
      <c r="M84" s="19">
        <v>6528.2395032041004</v>
      </c>
    </row>
    <row r="85" spans="1:13" s="4" customFormat="1" ht="13">
      <c r="A85" s="4" t="s">
        <v>10</v>
      </c>
      <c r="B85" s="8">
        <v>7808.7310704410229</v>
      </c>
      <c r="C85" s="8">
        <v>7691.5041057343697</v>
      </c>
      <c r="D85" s="8">
        <v>7809.4226444165433</v>
      </c>
      <c r="E85" s="8">
        <v>7961.2663192545433</v>
      </c>
      <c r="F85" s="8">
        <v>8089.6027353239206</v>
      </c>
      <c r="G85" s="8">
        <v>8261.4943855912734</v>
      </c>
      <c r="H85" s="8">
        <v>8421.5702030711145</v>
      </c>
      <c r="I85" s="8">
        <v>8515.9920013023348</v>
      </c>
      <c r="J85" s="8">
        <v>9385.7266160289091</v>
      </c>
      <c r="K85" s="8">
        <v>9284.3582809756917</v>
      </c>
      <c r="L85" s="8">
        <v>9302.2237810084989</v>
      </c>
      <c r="M85" s="26">
        <v>9632.4717242154475</v>
      </c>
    </row>
    <row r="86" spans="1:13">
      <c r="A86" s="101" t="s">
        <v>11</v>
      </c>
      <c r="B86" s="19">
        <v>124.04199059720692</v>
      </c>
      <c r="C86" s="19">
        <v>123.05246008912444</v>
      </c>
      <c r="D86" s="19">
        <v>113.16705335184631</v>
      </c>
      <c r="E86" s="19">
        <v>123.26178091318117</v>
      </c>
      <c r="F86" s="19">
        <v>128.36664310439059</v>
      </c>
      <c r="G86" s="19">
        <v>124.28261254055822</v>
      </c>
      <c r="H86" s="19">
        <v>130.75418944327873</v>
      </c>
      <c r="I86" s="19">
        <v>119.13231360345485</v>
      </c>
      <c r="J86" s="19">
        <v>246.23757081413763</v>
      </c>
      <c r="K86" s="19">
        <v>139.69407911475122</v>
      </c>
      <c r="L86" s="19">
        <v>141.43143351496528</v>
      </c>
      <c r="M86" s="27">
        <v>140.62130923356912</v>
      </c>
    </row>
    <row r="87" spans="1:13">
      <c r="A87" s="101" t="s">
        <v>12</v>
      </c>
      <c r="B87" s="19">
        <v>155.27899422686085</v>
      </c>
      <c r="C87" s="19">
        <v>157.09704690877902</v>
      </c>
      <c r="D87" s="19">
        <v>156.57555163612935</v>
      </c>
      <c r="E87" s="19">
        <v>155.33530805577104</v>
      </c>
      <c r="F87" s="19">
        <v>157.94740146338131</v>
      </c>
      <c r="G87" s="19">
        <v>159.87798586269733</v>
      </c>
      <c r="H87" s="19">
        <v>160.09004159381783</v>
      </c>
      <c r="I87" s="19">
        <v>162.2967245052258</v>
      </c>
      <c r="J87" s="19">
        <v>164.35236902253993</v>
      </c>
      <c r="K87" s="19">
        <v>161.20718220423456</v>
      </c>
      <c r="L87" s="19">
        <v>160.09391361599052</v>
      </c>
      <c r="M87" s="27">
        <v>160.05363524235116</v>
      </c>
    </row>
    <row r="88" spans="1:13">
      <c r="A88" s="101" t="s">
        <v>13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27">
        <v>0</v>
      </c>
    </row>
    <row r="89" spans="1:13">
      <c r="A89" s="101" t="s">
        <v>14</v>
      </c>
      <c r="B89" s="19">
        <v>7529.4100856169553</v>
      </c>
      <c r="C89" s="19">
        <v>7411.354598736466</v>
      </c>
      <c r="D89" s="19">
        <v>7539.6800394285674</v>
      </c>
      <c r="E89" s="19">
        <v>7682.6692302855909</v>
      </c>
      <c r="F89" s="19">
        <v>7803.2886907561488</v>
      </c>
      <c r="G89" s="19">
        <v>7977.3337871880185</v>
      </c>
      <c r="H89" s="19">
        <v>8130.7259720340171</v>
      </c>
      <c r="I89" s="19">
        <v>8234.5629631936536</v>
      </c>
      <c r="J89" s="19">
        <v>8975.1366761922309</v>
      </c>
      <c r="K89" s="19">
        <v>8983.4570196567056</v>
      </c>
      <c r="L89" s="19">
        <v>9000.6984338775437</v>
      </c>
      <c r="M89" s="27">
        <v>9331.7967797395268</v>
      </c>
    </row>
    <row r="90" spans="1:13" s="4" customFormat="1" ht="13">
      <c r="A90" s="4" t="s">
        <v>99</v>
      </c>
      <c r="B90" s="14">
        <v>1233.8025341701386</v>
      </c>
      <c r="C90" s="14">
        <v>1223.5755402268953</v>
      </c>
      <c r="D90" s="14">
        <v>1109.5380591513438</v>
      </c>
      <c r="E90" s="14">
        <v>1129.0016870944485</v>
      </c>
      <c r="F90" s="14">
        <v>1125.7479775004556</v>
      </c>
      <c r="G90" s="14">
        <v>1136.6504862165741</v>
      </c>
      <c r="H90" s="14">
        <v>1131.9795206452573</v>
      </c>
      <c r="I90" s="14">
        <v>1144.6589025404276</v>
      </c>
      <c r="J90" s="14">
        <v>1190.7032733749463</v>
      </c>
      <c r="K90" s="14">
        <v>1103.3159958661672</v>
      </c>
      <c r="L90" s="14">
        <v>1091.0388121726105</v>
      </c>
      <c r="M90" s="14">
        <v>1120.8913270524004</v>
      </c>
    </row>
    <row r="91" spans="1:13" s="4" customFormat="1" ht="13">
      <c r="A91" s="4" t="s">
        <v>15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</row>
    <row r="92" spans="1:13" s="4" customFormat="1" ht="13">
      <c r="A92" s="4" t="s">
        <v>41</v>
      </c>
      <c r="B92" s="15">
        <v>172.71787793573691</v>
      </c>
      <c r="C92" s="15">
        <v>165.05523039672792</v>
      </c>
      <c r="D92" s="15">
        <v>163.61547153731939</v>
      </c>
      <c r="E92" s="15">
        <v>159.19005611206106</v>
      </c>
      <c r="F92" s="15">
        <v>158.20208483282602</v>
      </c>
      <c r="G92" s="15">
        <v>144.52396065805505</v>
      </c>
      <c r="H92" s="15">
        <v>143.33490999743569</v>
      </c>
      <c r="I92" s="15">
        <v>137.16365304652385</v>
      </c>
      <c r="J92" s="15">
        <v>130.80664185650156</v>
      </c>
      <c r="K92" s="15">
        <v>128.70168409236874</v>
      </c>
      <c r="L92" s="15">
        <v>127.22065150053922</v>
      </c>
      <c r="M92" s="15">
        <v>124.93193293641644</v>
      </c>
    </row>
    <row r="93" spans="1:13" s="4" customFormat="1" ht="13.5" thickBot="1">
      <c r="A93" s="11" t="s">
        <v>40</v>
      </c>
      <c r="B93" s="37">
        <v>22841.425766138746</v>
      </c>
      <c r="C93" s="37">
        <v>22865.572822348302</v>
      </c>
      <c r="D93" s="37">
        <v>23007.925758706202</v>
      </c>
      <c r="E93" s="37">
        <v>23201.330733413954</v>
      </c>
      <c r="F93" s="37">
        <v>23242.319756303034</v>
      </c>
      <c r="G93" s="37">
        <v>23209.350902717732</v>
      </c>
      <c r="H93" s="37">
        <v>23383.449103655414</v>
      </c>
      <c r="I93" s="37">
        <v>23579.778214513375</v>
      </c>
      <c r="J93" s="37">
        <v>21772.775503203178</v>
      </c>
      <c r="K93" s="37">
        <v>21403.341981303573</v>
      </c>
      <c r="L93" s="37">
        <v>21576.642619500515</v>
      </c>
      <c r="M93" s="37">
        <v>22087.76206303847</v>
      </c>
    </row>
    <row r="94" spans="1:13" ht="13.5" customHeight="1">
      <c r="A94" s="4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</row>
    <row r="95" spans="1:13" s="4" customFormat="1" ht="13.5" thickBot="1">
      <c r="A95" s="2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1:13" s="4" customFormat="1" ht="13.5" thickTop="1">
      <c r="A96" s="104" t="s">
        <v>43</v>
      </c>
      <c r="B96" s="97" t="s">
        <v>28</v>
      </c>
      <c r="C96" s="97" t="s">
        <v>29</v>
      </c>
      <c r="D96" s="97" t="s">
        <v>30</v>
      </c>
      <c r="E96" s="97" t="s">
        <v>31</v>
      </c>
      <c r="F96" s="97" t="s">
        <v>32</v>
      </c>
      <c r="G96" s="97" t="s">
        <v>33</v>
      </c>
      <c r="H96" s="97" t="s">
        <v>34</v>
      </c>
      <c r="I96" s="97" t="s">
        <v>35</v>
      </c>
      <c r="J96" s="97" t="s">
        <v>36</v>
      </c>
      <c r="K96" s="97" t="s">
        <v>37</v>
      </c>
      <c r="L96" s="97" t="s">
        <v>38</v>
      </c>
      <c r="M96" s="97" t="s">
        <v>39</v>
      </c>
    </row>
    <row r="97" spans="1:26" s="3" customFormat="1"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spans="1:26" s="7" customFormat="1" ht="13">
      <c r="A98" s="7" t="s">
        <v>100</v>
      </c>
      <c r="B98" s="31">
        <v>841632.93097850494</v>
      </c>
      <c r="C98" s="31">
        <v>841632.93097850494</v>
      </c>
      <c r="D98" s="31">
        <v>841632.93097850494</v>
      </c>
      <c r="E98" s="31">
        <v>841632.93097850494</v>
      </c>
      <c r="F98" s="31">
        <v>841632.93097850494</v>
      </c>
      <c r="G98" s="31">
        <v>841632.93097850494</v>
      </c>
      <c r="H98" s="31">
        <v>841632.93097850494</v>
      </c>
      <c r="I98" s="31">
        <v>841632.93097850494</v>
      </c>
      <c r="J98" s="31">
        <v>841632.93097850494</v>
      </c>
      <c r="K98" s="31">
        <v>841632.93097850494</v>
      </c>
      <c r="L98" s="31">
        <v>841632.93097850494</v>
      </c>
      <c r="M98" s="31">
        <v>841632.93097850494</v>
      </c>
    </row>
    <row r="99" spans="1:26" s="7" customFormat="1" ht="13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26" s="4" customFormat="1" ht="13">
      <c r="A100" s="4" t="s">
        <v>112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26" s="2" customFormat="1" ht="13">
      <c r="A101" s="45" t="s">
        <v>104</v>
      </c>
      <c r="B101" s="10">
        <v>316932.54942476447</v>
      </c>
      <c r="C101" s="10">
        <v>320755.60856805387</v>
      </c>
      <c r="D101" s="10">
        <v>323607.58198142931</v>
      </c>
      <c r="E101" s="10">
        <v>322273.56028006936</v>
      </c>
      <c r="F101" s="10">
        <v>327767.65646801359</v>
      </c>
      <c r="G101" s="10">
        <v>327921.65239386581</v>
      </c>
      <c r="H101" s="10">
        <v>330261.4845136989</v>
      </c>
      <c r="I101" s="10">
        <v>329854.19839181332</v>
      </c>
      <c r="J101" s="10">
        <v>329643.43839695613</v>
      </c>
      <c r="K101" s="10">
        <v>340362.90273546759</v>
      </c>
      <c r="L101" s="10">
        <v>348535.74419476953</v>
      </c>
      <c r="M101" s="10">
        <v>351283.5839503415</v>
      </c>
      <c r="N101" s="20"/>
      <c r="O101" s="20"/>
      <c r="P101" s="20"/>
      <c r="Q101" s="20"/>
      <c r="R101" s="20"/>
      <c r="S101" s="20"/>
      <c r="T101" s="20"/>
      <c r="U101" s="20"/>
    </row>
    <row r="102" spans="1:26" s="2" customFormat="1" ht="13">
      <c r="A102" s="45" t="s">
        <v>105</v>
      </c>
      <c r="B102" s="10">
        <v>246808.457830859</v>
      </c>
      <c r="C102" s="10">
        <v>251939.74102848026</v>
      </c>
      <c r="D102" s="10">
        <v>253531.23631291115</v>
      </c>
      <c r="E102" s="10">
        <v>254223.94124523667</v>
      </c>
      <c r="F102" s="10">
        <v>255154.18628469476</v>
      </c>
      <c r="G102" s="10">
        <v>255365.5251773324</v>
      </c>
      <c r="H102" s="10">
        <v>257430.72952705278</v>
      </c>
      <c r="I102" s="10">
        <v>259901.03143600936</v>
      </c>
      <c r="J102" s="10">
        <v>241973.91783239879</v>
      </c>
      <c r="K102" s="10">
        <v>245646.15591942111</v>
      </c>
      <c r="L102" s="10">
        <v>250653.69964647549</v>
      </c>
      <c r="M102" s="10">
        <v>257295.92271992253</v>
      </c>
      <c r="N102" s="20"/>
      <c r="O102" s="20"/>
      <c r="P102" s="20"/>
      <c r="Q102" s="20"/>
      <c r="R102" s="20"/>
      <c r="S102" s="20"/>
      <c r="T102" s="20"/>
      <c r="U102" s="20"/>
    </row>
    <row r="103" spans="1:26" s="2" customFormat="1" ht="13">
      <c r="A103" s="41" t="s">
        <v>106</v>
      </c>
      <c r="B103" s="33">
        <v>563741.00725562347</v>
      </c>
      <c r="C103" s="33">
        <v>572695.34959653416</v>
      </c>
      <c r="D103" s="33">
        <v>577138.81829434051</v>
      </c>
      <c r="E103" s="33">
        <v>576497.50152530603</v>
      </c>
      <c r="F103" s="33">
        <v>582921.84275270835</v>
      </c>
      <c r="G103" s="33">
        <v>583287.1775711982</v>
      </c>
      <c r="H103" s="33">
        <v>587692.21404075169</v>
      </c>
      <c r="I103" s="33">
        <v>589755.22982782265</v>
      </c>
      <c r="J103" s="33">
        <v>571617.35622935486</v>
      </c>
      <c r="K103" s="33">
        <v>586009.05865488877</v>
      </c>
      <c r="L103" s="33">
        <v>599189.44384124503</v>
      </c>
      <c r="M103" s="33">
        <v>608579.50667026406</v>
      </c>
    </row>
    <row r="104" spans="1:26" s="3" customFormat="1">
      <c r="A104" s="46" t="s">
        <v>115</v>
      </c>
      <c r="B104" s="30">
        <v>0.37656861769452177</v>
      </c>
      <c r="C104" s="30">
        <v>0.38111104825132591</v>
      </c>
      <c r="D104" s="30">
        <v>0.38449966733739194</v>
      </c>
      <c r="E104" s="30">
        <v>0.38291462752697369</v>
      </c>
      <c r="F104" s="30">
        <v>0.38944252821350772</v>
      </c>
      <c r="G104" s="30">
        <v>0.38962550100388221</v>
      </c>
      <c r="H104" s="30">
        <v>0.39240561099448434</v>
      </c>
      <c r="I104" s="30">
        <v>0.39192168729462146</v>
      </c>
      <c r="J104" s="30">
        <v>0.39167126934268587</v>
      </c>
      <c r="K104" s="30">
        <v>0.40440777708133707</v>
      </c>
      <c r="L104" s="30">
        <v>0.41411847298982535</v>
      </c>
      <c r="M104" s="30">
        <v>0.41738336395883396</v>
      </c>
    </row>
    <row r="105" spans="1:26" s="3" customFormat="1">
      <c r="A105" s="46" t="s">
        <v>116</v>
      </c>
      <c r="B105" s="30">
        <v>0.29324952570940027</v>
      </c>
      <c r="C105" s="30">
        <v>0.29934634417829681</v>
      </c>
      <c r="D105" s="30">
        <v>0.30123730545827021</v>
      </c>
      <c r="E105" s="30">
        <v>0.30206035420889382</v>
      </c>
      <c r="F105" s="30">
        <v>0.30316564014201025</v>
      </c>
      <c r="G105" s="30">
        <v>0.30341674592085843</v>
      </c>
      <c r="H105" s="30">
        <v>0.30587055241262595</v>
      </c>
      <c r="I105" s="30">
        <v>0.30880568222757332</v>
      </c>
      <c r="J105" s="30">
        <v>0.28750528754985077</v>
      </c>
      <c r="K105" s="30">
        <v>0.29186851758976012</v>
      </c>
      <c r="L105" s="30">
        <v>0.29781831297292372</v>
      </c>
      <c r="M105" s="30">
        <v>0.30571037948905277</v>
      </c>
    </row>
    <row r="106" spans="1:26" s="3" customFormat="1" ht="13">
      <c r="A106" s="32" t="s">
        <v>117</v>
      </c>
      <c r="B106" s="36">
        <v>0.66981814340392209</v>
      </c>
      <c r="C106" s="36">
        <v>0.68045739242962278</v>
      </c>
      <c r="D106" s="36">
        <v>0.68573697279566226</v>
      </c>
      <c r="E106" s="36">
        <v>0.68497498173586746</v>
      </c>
      <c r="F106" s="36">
        <v>0.69260816835551797</v>
      </c>
      <c r="G106" s="36">
        <v>0.69304224692474059</v>
      </c>
      <c r="H106" s="36">
        <v>0.6982761634071103</v>
      </c>
      <c r="I106" s="36">
        <v>0.70072736952219472</v>
      </c>
      <c r="J106" s="36">
        <v>0.67917655689253653</v>
      </c>
      <c r="K106" s="36">
        <v>0.69627629467109731</v>
      </c>
      <c r="L106" s="36">
        <v>0.71193678596274901</v>
      </c>
      <c r="M106" s="36">
        <v>0.72309374344788679</v>
      </c>
    </row>
    <row r="107" spans="1:2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1:26" s="4" customFormat="1" ht="13">
      <c r="A108" s="4" t="s">
        <v>42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26" s="3" customFormat="1">
      <c r="A109" s="46" t="s">
        <v>44</v>
      </c>
      <c r="B109" s="10">
        <v>2743.1054933693513</v>
      </c>
      <c r="C109" s="10">
        <v>2797.1790933700609</v>
      </c>
      <c r="D109" s="10">
        <v>2797.4329600367309</v>
      </c>
      <c r="E109" s="10">
        <v>2781.6932267031912</v>
      </c>
      <c r="F109" s="10">
        <v>2429.1020600000002</v>
      </c>
      <c r="G109" s="10">
        <v>2434.5674290000002</v>
      </c>
      <c r="H109" s="10">
        <v>2435.983557</v>
      </c>
      <c r="I109" s="10">
        <v>2438.8821940000003</v>
      </c>
      <c r="J109" s="10">
        <v>2459.106272</v>
      </c>
      <c r="K109" s="10">
        <v>2539.5157900000004</v>
      </c>
      <c r="L109" s="10">
        <v>2187.2454211612771</v>
      </c>
      <c r="M109" s="10">
        <v>2193.251595694504</v>
      </c>
    </row>
    <row r="110" spans="1:26" s="3" customFormat="1">
      <c r="A110" s="46" t="s">
        <v>45</v>
      </c>
      <c r="B110" s="10">
        <v>1384.20254632</v>
      </c>
      <c r="C110" s="10">
        <v>1384.20254632</v>
      </c>
      <c r="D110" s="10">
        <v>1384.20254632</v>
      </c>
      <c r="E110" s="10">
        <v>1384.20254632</v>
      </c>
      <c r="F110" s="10">
        <v>1384.20254632</v>
      </c>
      <c r="G110" s="10">
        <v>1384.20254632</v>
      </c>
      <c r="H110" s="10">
        <v>1384.20254632</v>
      </c>
      <c r="I110" s="10">
        <v>1384.20254632</v>
      </c>
      <c r="J110" s="10">
        <v>9095.4706333199993</v>
      </c>
      <c r="K110" s="10">
        <v>9082.5719523200005</v>
      </c>
      <c r="L110" s="10">
        <v>9068.1742213199996</v>
      </c>
      <c r="M110" s="10">
        <v>9104.2334953199988</v>
      </c>
    </row>
    <row r="111" spans="1:26" s="1" customFormat="1" ht="13">
      <c r="A111" s="32" t="s">
        <v>113</v>
      </c>
      <c r="B111" s="33">
        <v>4127.3080396893511</v>
      </c>
      <c r="C111" s="33">
        <v>4181.3816396900611</v>
      </c>
      <c r="D111" s="33">
        <v>4181.6355063567307</v>
      </c>
      <c r="E111" s="33">
        <v>4165.8957730231914</v>
      </c>
      <c r="F111" s="33">
        <v>3813.3046063199999</v>
      </c>
      <c r="G111" s="33">
        <v>3818.7699753200004</v>
      </c>
      <c r="H111" s="33">
        <v>3820.1861033200003</v>
      </c>
      <c r="I111" s="33">
        <v>3823.0847403200005</v>
      </c>
      <c r="J111" s="33">
        <v>11554.576905319998</v>
      </c>
      <c r="K111" s="33">
        <v>11622.08774232</v>
      </c>
      <c r="L111" s="33">
        <v>11255.419642481276</v>
      </c>
      <c r="M111" s="33">
        <v>11297.485091014503</v>
      </c>
    </row>
    <row r="112" spans="1:26" s="3" customFormat="1">
      <c r="A112" s="3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s="3" customFormat="1" ht="13">
      <c r="A113" s="4" t="s">
        <v>114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3" customFormat="1">
      <c r="A114" s="102" t="s">
        <v>107</v>
      </c>
      <c r="B114" s="10">
        <v>319675.65491813381</v>
      </c>
      <c r="C114" s="10">
        <v>323552.78766142391</v>
      </c>
      <c r="D114" s="10">
        <v>326405.01494146604</v>
      </c>
      <c r="E114" s="10">
        <v>325055.25350677257</v>
      </c>
      <c r="F114" s="10">
        <v>330196.7585280136</v>
      </c>
      <c r="G114" s="10">
        <v>330356.21982286579</v>
      </c>
      <c r="H114" s="10">
        <v>332697.4680706989</v>
      </c>
      <c r="I114" s="10">
        <v>332293.08058581332</v>
      </c>
      <c r="J114" s="10">
        <v>332102.54466895614</v>
      </c>
      <c r="K114" s="10">
        <v>342902.41852546757</v>
      </c>
      <c r="L114" s="10">
        <v>350722.98961593083</v>
      </c>
      <c r="M114" s="10">
        <v>353476.83554603602</v>
      </c>
    </row>
    <row r="115" spans="1:13" s="3" customFormat="1">
      <c r="A115" s="102" t="s">
        <v>108</v>
      </c>
      <c r="B115" s="10">
        <v>248192.66037717901</v>
      </c>
      <c r="C115" s="10">
        <v>253323.94357480027</v>
      </c>
      <c r="D115" s="10">
        <v>254915.43885923116</v>
      </c>
      <c r="E115" s="10">
        <v>255608.14379155668</v>
      </c>
      <c r="F115" s="10">
        <v>256538.38883101477</v>
      </c>
      <c r="G115" s="10">
        <v>256749.72772365241</v>
      </c>
      <c r="H115" s="10">
        <v>258814.93207337279</v>
      </c>
      <c r="I115" s="10">
        <v>261285.23398232937</v>
      </c>
      <c r="J115" s="10">
        <v>251069.38846571877</v>
      </c>
      <c r="K115" s="10">
        <v>254728.72787174111</v>
      </c>
      <c r="L115" s="10">
        <v>259721.87386779548</v>
      </c>
      <c r="M115" s="10">
        <v>266400.15621524252</v>
      </c>
    </row>
    <row r="116" spans="1:13" s="1" customFormat="1" ht="13">
      <c r="A116" s="40" t="s">
        <v>109</v>
      </c>
      <c r="B116" s="33">
        <v>567868.31529531279</v>
      </c>
      <c r="C116" s="33">
        <v>576876.73123622418</v>
      </c>
      <c r="D116" s="33">
        <v>581320.45380069723</v>
      </c>
      <c r="E116" s="33">
        <v>580663.39729832928</v>
      </c>
      <c r="F116" s="33">
        <v>586735.14735902834</v>
      </c>
      <c r="G116" s="33">
        <v>587105.94754651817</v>
      </c>
      <c r="H116" s="33">
        <v>591512.40014407167</v>
      </c>
      <c r="I116" s="33">
        <v>593578.31456814264</v>
      </c>
      <c r="J116" s="33">
        <v>583171.93313467491</v>
      </c>
      <c r="K116" s="33">
        <v>597631.14639720868</v>
      </c>
      <c r="L116" s="33">
        <v>610444.86348372628</v>
      </c>
      <c r="M116" s="33">
        <v>619876.99176127859</v>
      </c>
    </row>
    <row r="117" spans="1:13" s="1" customFormat="1" ht="13">
      <c r="A117" s="40" t="s">
        <v>110</v>
      </c>
      <c r="B117" s="47">
        <v>0.67472207228761105</v>
      </c>
      <c r="C117" s="47">
        <v>0.68542556974990498</v>
      </c>
      <c r="D117" s="47">
        <v>0.69070545175179698</v>
      </c>
      <c r="E117" s="47">
        <v>0.68992475926914421</v>
      </c>
      <c r="F117" s="47">
        <v>0.69713900889889657</v>
      </c>
      <c r="G117" s="47">
        <v>0.69757958123612529</v>
      </c>
      <c r="H117" s="47">
        <v>0.70281518031425361</v>
      </c>
      <c r="I117" s="47">
        <v>0.70526983049253145</v>
      </c>
      <c r="J117" s="47">
        <v>0.69290531735333083</v>
      </c>
      <c r="K117" s="47">
        <v>0.71008526924247928</v>
      </c>
      <c r="L117" s="47">
        <v>0.72531009780476008</v>
      </c>
      <c r="M117" s="47">
        <v>0.73651703604395924</v>
      </c>
    </row>
    <row r="118" spans="1:13" s="3" customFormat="1" ht="13">
      <c r="A118" s="1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s="4" customFormat="1" ht="13" hidden="1">
      <c r="A119" s="4" t="s">
        <v>17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s="4" customFormat="1" ht="13" hidden="1">
      <c r="A120" s="40" t="s">
        <v>103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</row>
    <row r="121" spans="1:13" hidden="1">
      <c r="A121" s="103" t="s">
        <v>18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spans="1:13" hidden="1">
      <c r="A122" s="103" t="s">
        <v>19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1:13" hidden="1">
      <c r="A123" s="103" t="s">
        <v>20</v>
      </c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spans="1:13" hidden="1">
      <c r="A124" s="103" t="s">
        <v>21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 hidden="1">
      <c r="A125" s="103" t="s">
        <v>22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 hidden="1">
      <c r="A126" s="103" t="s">
        <v>23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 s="4" customFormat="1" ht="13" hidden="1">
      <c r="A127" s="40" t="s">
        <v>101</v>
      </c>
      <c r="B127" s="5">
        <v>52172.638173454085</v>
      </c>
      <c r="C127" s="5">
        <v>51976.743199634613</v>
      </c>
      <c r="D127" s="5">
        <v>52375.270506687404</v>
      </c>
      <c r="E127" s="5">
        <v>52613.098256441459</v>
      </c>
      <c r="F127" s="5">
        <v>53099.092981664086</v>
      </c>
      <c r="G127" s="5">
        <v>53013.094746852876</v>
      </c>
      <c r="H127" s="5">
        <v>53382.403106589249</v>
      </c>
      <c r="I127" s="5">
        <v>53506.126710440993</v>
      </c>
      <c r="J127" s="5">
        <v>51434.040835494794</v>
      </c>
      <c r="K127" s="5">
        <v>51059.428304860907</v>
      </c>
      <c r="L127" s="5">
        <v>51579.11696246374</v>
      </c>
      <c r="M127" s="5">
        <v>52243.965616223475</v>
      </c>
    </row>
    <row r="128" spans="1:13" s="4" customFormat="1" ht="13" hidden="1">
      <c r="A128" s="40" t="s">
        <v>102</v>
      </c>
      <c r="B128" s="5">
        <v>563741.00725562347</v>
      </c>
      <c r="C128" s="5">
        <v>572695.34959653404</v>
      </c>
      <c r="D128" s="5">
        <v>577138.81829434051</v>
      </c>
      <c r="E128" s="5">
        <v>576497.50152530603</v>
      </c>
      <c r="F128" s="5">
        <v>582921.84275270835</v>
      </c>
      <c r="G128" s="5">
        <v>583287.1775711982</v>
      </c>
      <c r="H128" s="5">
        <v>587692.21404075169</v>
      </c>
      <c r="I128" s="5">
        <v>589755.22982782265</v>
      </c>
      <c r="J128" s="5">
        <v>571617.35622935498</v>
      </c>
      <c r="K128" s="5">
        <v>586009.05865488865</v>
      </c>
      <c r="L128" s="5">
        <v>599189.44384124503</v>
      </c>
      <c r="M128" s="5">
        <v>608579.50667026395</v>
      </c>
    </row>
    <row r="129" spans="1:13" s="4" customFormat="1" ht="13" hidden="1">
      <c r="A129" s="40" t="s">
        <v>24</v>
      </c>
      <c r="B129" s="36">
        <v>0.66981814340392209</v>
      </c>
      <c r="C129" s="36">
        <v>0.68045739242962267</v>
      </c>
      <c r="D129" s="36">
        <v>0.68573697279566226</v>
      </c>
      <c r="E129" s="36">
        <v>0.68497498173586746</v>
      </c>
      <c r="F129" s="36">
        <v>0.69260816835551797</v>
      </c>
      <c r="G129" s="36">
        <v>0.69304224692474059</v>
      </c>
      <c r="H129" s="36">
        <v>0.6982761634071103</v>
      </c>
      <c r="I129" s="36">
        <v>0.70072736952219472</v>
      </c>
      <c r="J129" s="36">
        <v>0.67917655689253675</v>
      </c>
      <c r="K129" s="36">
        <v>0.69627629467109708</v>
      </c>
      <c r="L129" s="36">
        <v>0.71193678596274901</v>
      </c>
      <c r="M129" s="36">
        <v>0.72309374344788668</v>
      </c>
    </row>
    <row r="130" spans="1:13" hidden="1"/>
    <row r="131" spans="1:13">
      <c r="A131" s="98" t="s">
        <v>25</v>
      </c>
      <c r="B131" s="42">
        <v>0.73039482053949578</v>
      </c>
      <c r="C131" s="42">
        <v>0.53589305134173981</v>
      </c>
      <c r="D131" s="42">
        <v>0.54456232298177409</v>
      </c>
      <c r="E131" s="42">
        <v>0.54771555173350117</v>
      </c>
      <c r="F131" s="42">
        <v>0.55036620352492927</v>
      </c>
      <c r="G131" s="42">
        <v>0.55123410360990721</v>
      </c>
      <c r="H131" s="42">
        <v>0.55589594718512969</v>
      </c>
      <c r="I131" s="42">
        <v>0.56033077553159283</v>
      </c>
      <c r="J131" s="42">
        <v>0.95530754350784652</v>
      </c>
      <c r="K131" s="42">
        <v>0.955949285409609</v>
      </c>
      <c r="L131" s="42">
        <v>0.95978509094304676</v>
      </c>
      <c r="M131" s="42">
        <v>0.96221069537336112</v>
      </c>
    </row>
    <row r="132" spans="1:13" ht="13.5" thickBot="1">
      <c r="A132" s="28" t="s">
        <v>26</v>
      </c>
      <c r="B132" s="29">
        <v>0.26960517946050422</v>
      </c>
      <c r="C132" s="29">
        <v>0.4641069486582603</v>
      </c>
      <c r="D132" s="29">
        <v>0.45543767701822607</v>
      </c>
      <c r="E132" s="29">
        <v>0.45228444826649883</v>
      </c>
      <c r="F132" s="29">
        <v>0.4496337964750709</v>
      </c>
      <c r="G132" s="29">
        <v>0.44876589639009284</v>
      </c>
      <c r="H132" s="29">
        <v>0.44410405281487003</v>
      </c>
      <c r="I132" s="29">
        <v>0.43966922446840745</v>
      </c>
      <c r="J132" s="29">
        <v>4.4692456492153525E-2</v>
      </c>
      <c r="K132" s="29">
        <v>4.4050714590391032E-2</v>
      </c>
      <c r="L132" s="29">
        <v>4.0214909056953366E-2</v>
      </c>
      <c r="M132" s="29">
        <v>3.7789304626639035E-2</v>
      </c>
    </row>
    <row r="133" spans="1:13" ht="13" thickTop="1"/>
  </sheetData>
  <mergeCells count="4">
    <mergeCell ref="A21:M21"/>
    <mergeCell ref="A80:M80"/>
    <mergeCell ref="A8:M8"/>
    <mergeCell ref="A1:M1"/>
  </mergeCells>
  <phoneticPr fontId="21" type="noConversion"/>
  <printOptions horizontalCentered="1"/>
  <pageMargins left="0" right="0" top="0.25" bottom="0" header="0" footer="0.5"/>
  <pageSetup paperSize="9" scale="47" orientation="landscape" r:id="rId1"/>
  <headerFooter alignWithMargins="0">
    <oddFooter>&amp;LSOURCE: DMD, MOF&amp;R&amp;D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 in Debt</vt:lpstr>
      <vt:lpstr>Revised 2023 Debt Data</vt:lpstr>
      <vt:lpstr>'Revised 2023 Debt Data'!Print_Area</vt:lpstr>
    </vt:vector>
  </TitlesOfParts>
  <Manager/>
  <Company>COMSEC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DMS</dc:creator>
  <cp:keywords/>
  <dc:description/>
  <cp:lastModifiedBy>Elizabeth Bapuohyele</cp:lastModifiedBy>
  <cp:revision/>
  <cp:lastPrinted>2022-12-20T14:24:01Z</cp:lastPrinted>
  <dcterms:created xsi:type="dcterms:W3CDTF">2006-09-12T02:01:19Z</dcterms:created>
  <dcterms:modified xsi:type="dcterms:W3CDTF">2024-12-04T11:53:41Z</dcterms:modified>
  <cp:category/>
  <cp:contentStatus/>
</cp:coreProperties>
</file>